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310\Dropbox\Desktop\6,研修・勉強会・その他\03_商工会議所\"/>
    </mc:Choice>
  </mc:AlternateContent>
  <xr:revisionPtr revIDLastSave="0" documentId="8_{CD897A71-C83A-47F0-AF2F-889BC36CA880}" xr6:coauthVersionLast="47" xr6:coauthVersionMax="47" xr10:uidLastSave="{00000000-0000-0000-0000-000000000000}"/>
  <bookViews>
    <workbookView xWindow="-110" yWindow="-110" windowWidth="19420" windowHeight="10300" firstSheet="5" activeTab="6" xr2:uid="{128F1D31-7C15-4C13-91A3-26CEE63FCF65}"/>
  </bookViews>
  <sheets>
    <sheet name="値上げシミュレーション資料の使い方" sheetId="9" r:id="rId1"/>
    <sheet name="シミュレーション結果（シート保護）" sheetId="1" r:id="rId2"/>
    <sheet name="シミュレーション数値（シート保護）" sheetId="2" r:id="rId3"/>
    <sheet name="直接入力用→" sheetId="3" r:id="rId4"/>
    <sheet name="シミュレーション数値（直接入力用）（シート保護）" sheetId="5" r:id="rId5"/>
    <sheet name="→商品・サービス別シミュレーション資料" sheetId="8" r:id="rId6"/>
    <sheet name="商品・サービス別シミュレーション（シート保護）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D25" i="7"/>
  <c r="E25" i="7"/>
  <c r="F25" i="7"/>
  <c r="G25" i="7"/>
  <c r="H25" i="7"/>
  <c r="I25" i="7"/>
  <c r="J25" i="7"/>
  <c r="K25" i="7"/>
  <c r="B25" i="7"/>
  <c r="K21" i="7"/>
  <c r="J21" i="7"/>
  <c r="I21" i="7"/>
  <c r="H21" i="7"/>
  <c r="G21" i="7"/>
  <c r="F21" i="7"/>
  <c r="E21" i="7"/>
  <c r="D21" i="7"/>
  <c r="C21" i="7"/>
  <c r="K20" i="7"/>
  <c r="K22" i="7" s="1"/>
  <c r="J20" i="7"/>
  <c r="I20" i="7"/>
  <c r="H20" i="7"/>
  <c r="H22" i="7" s="1"/>
  <c r="H23" i="7" s="1"/>
  <c r="G20" i="7"/>
  <c r="G22" i="7" s="1"/>
  <c r="G23" i="7" s="1"/>
  <c r="F20" i="7"/>
  <c r="E20" i="7"/>
  <c r="D20" i="7"/>
  <c r="C20" i="7"/>
  <c r="B21" i="7"/>
  <c r="B20" i="7"/>
  <c r="C8" i="7"/>
  <c r="C9" i="7" s="1"/>
  <c r="D8" i="7"/>
  <c r="D9" i="7" s="1"/>
  <c r="E8" i="7"/>
  <c r="E9" i="7" s="1"/>
  <c r="F8" i="7"/>
  <c r="F9" i="7" s="1"/>
  <c r="G8" i="7"/>
  <c r="G9" i="7" s="1"/>
  <c r="H8" i="7"/>
  <c r="H9" i="7" s="1"/>
  <c r="I8" i="7"/>
  <c r="I9" i="7" s="1"/>
  <c r="J8" i="7"/>
  <c r="J9" i="7" s="1"/>
  <c r="K8" i="7"/>
  <c r="K9" i="7" s="1"/>
  <c r="B8" i="7"/>
  <c r="B9" i="7" s="1"/>
  <c r="B28" i="5"/>
  <c r="D27" i="5"/>
  <c r="B18" i="5"/>
  <c r="G19" i="5"/>
  <c r="G8" i="5"/>
  <c r="B8" i="5"/>
  <c r="C6" i="5"/>
  <c r="J22" i="7" l="1"/>
  <c r="J23" i="7" s="1"/>
  <c r="E22" i="7"/>
  <c r="D22" i="7"/>
  <c r="D23" i="7" s="1"/>
  <c r="C22" i="7"/>
  <c r="C23" i="7" s="1"/>
  <c r="K23" i="7"/>
  <c r="K27" i="7"/>
  <c r="C27" i="7"/>
  <c r="I22" i="7"/>
  <c r="G27" i="7"/>
  <c r="G28" i="7" s="1"/>
  <c r="H27" i="7"/>
  <c r="H28" i="7" s="1"/>
  <c r="J27" i="7"/>
  <c r="J28" i="7" s="1"/>
  <c r="F22" i="7"/>
  <c r="B22" i="7"/>
  <c r="F12" i="7"/>
  <c r="H12" i="7"/>
  <c r="G12" i="7"/>
  <c r="E12" i="7"/>
  <c r="D12" i="7"/>
  <c r="I12" i="7"/>
  <c r="B12" i="7"/>
  <c r="J12" i="7"/>
  <c r="C12" i="7"/>
  <c r="K12" i="7"/>
  <c r="G18" i="5"/>
  <c r="C18" i="5" s="1"/>
  <c r="G28" i="5"/>
  <c r="C28" i="5" s="1"/>
  <c r="C26" i="5" s="1"/>
  <c r="C9" i="5"/>
  <c r="C7" i="5"/>
  <c r="G7" i="5" s="1"/>
  <c r="G4" i="5"/>
  <c r="E23" i="7" l="1"/>
  <c r="E27" i="7"/>
  <c r="E28" i="7" s="1"/>
  <c r="D27" i="7"/>
  <c r="D28" i="7" s="1"/>
  <c r="C28" i="7"/>
  <c r="I23" i="7"/>
  <c r="I27" i="7"/>
  <c r="I28" i="7" s="1"/>
  <c r="K28" i="7"/>
  <c r="L12" i="7"/>
  <c r="F23" i="7"/>
  <c r="F27" i="7"/>
  <c r="F28" i="7" s="1"/>
  <c r="B23" i="7"/>
  <c r="B27" i="7"/>
  <c r="B28" i="7" s="1"/>
  <c r="G24" i="5"/>
  <c r="G14" i="5"/>
  <c r="G5" i="5"/>
  <c r="L28" i="7" l="1"/>
  <c r="L27" i="7"/>
  <c r="G15" i="5"/>
  <c r="C15" i="5" s="1"/>
  <c r="G25" i="5"/>
  <c r="G26" i="5" s="1"/>
  <c r="G27" i="5" s="1"/>
  <c r="C24" i="5" s="1"/>
  <c r="G6" i="5"/>
  <c r="C14" i="5"/>
  <c r="G29" i="5" l="1"/>
  <c r="H29" i="5" s="1"/>
  <c r="C27" i="5"/>
  <c r="G16" i="5"/>
  <c r="G17" i="5" s="1"/>
  <c r="C16" i="5"/>
  <c r="C25" i="5" l="1"/>
  <c r="C17" i="5"/>
  <c r="C19" i="5"/>
  <c r="C29" i="2" l="1"/>
  <c r="B28" i="2"/>
  <c r="H28" i="2"/>
  <c r="D27" i="2"/>
  <c r="H25" i="2"/>
  <c r="H24" i="2"/>
  <c r="H19" i="2"/>
  <c r="B18" i="2"/>
  <c r="H18" i="2"/>
  <c r="H15" i="2"/>
  <c r="H14" i="2"/>
  <c r="G9" i="2"/>
  <c r="C8" i="2"/>
  <c r="G8" i="2" s="1"/>
  <c r="B8" i="2"/>
  <c r="C5" i="2"/>
  <c r="C4" i="2"/>
  <c r="C6" i="2" l="1"/>
  <c r="C9" i="2" s="1"/>
  <c r="H5" i="1" s="1"/>
  <c r="G19" i="2"/>
  <c r="G28" i="2"/>
  <c r="C28" i="2" s="1"/>
  <c r="C26" i="2" s="1"/>
  <c r="G18" i="2"/>
  <c r="C18" i="2" s="1"/>
  <c r="G4" i="2"/>
  <c r="G4" i="1" l="1"/>
  <c r="C7" i="2"/>
  <c r="I4" i="1" s="1"/>
  <c r="G24" i="2"/>
  <c r="G14" i="2"/>
  <c r="C14" i="2" s="1"/>
  <c r="C5" i="1"/>
  <c r="G7" i="2" l="1"/>
  <c r="G5" i="2" s="1"/>
  <c r="G15" i="2" s="1"/>
  <c r="C15" i="2" s="1"/>
  <c r="G6" i="2" l="1"/>
  <c r="G25" i="2"/>
  <c r="G26" i="2" s="1"/>
  <c r="G27" i="2" s="1"/>
  <c r="C24" i="2" s="1"/>
  <c r="G29" i="2" s="1"/>
  <c r="C25" i="2" s="1"/>
  <c r="C16" i="2"/>
  <c r="C17" i="2" s="1"/>
  <c r="G16" i="2"/>
  <c r="G17" i="2" s="1"/>
  <c r="C19" i="2" l="1"/>
  <c r="G9" i="1" s="1"/>
  <c r="C27" i="2"/>
  <c r="H29" i="2" l="1"/>
  <c r="G13" i="1" s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ma310</author>
  </authors>
  <commentList>
    <comment ref="G15" authorId="0" shapeId="0" xr:uid="{97FCB89F-A4B8-4533-AF16-3469F2A9FB10}">
      <text/>
    </comment>
    <comment ref="G25" authorId="0" shapeId="0" xr:uid="{3C15B3A0-7C64-4345-96DB-D6D40ADA99E8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ma310</author>
  </authors>
  <commentList>
    <comment ref="G15" authorId="0" shapeId="0" xr:uid="{6724B7D0-CFB4-495A-B47C-D6FB3BD24FBB}">
      <text/>
    </comment>
    <comment ref="G25" authorId="0" shapeId="0" xr:uid="{54C05611-57F3-4795-97EF-E861742738C5}">
      <text/>
    </comment>
  </commentList>
</comments>
</file>

<file path=xl/sharedStrings.xml><?xml version="1.0" encoding="utf-8"?>
<sst xmlns="http://schemas.openxmlformats.org/spreadsheetml/2006/main" count="269" uniqueCount="97">
  <si>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</si>
  <si>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</si>
  <si>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</si>
  <si>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粗利率</t>
    <rPh sb="0" eb="3">
      <t>アラリリツ</t>
    </rPh>
    <phoneticPr fontId="2"/>
  </si>
  <si>
    <t>販管費</t>
    <rPh sb="0" eb="3">
      <t>ハンカンヒ</t>
    </rPh>
    <phoneticPr fontId="2"/>
  </si>
  <si>
    <t>利用者数</t>
    <rPh sb="0" eb="3">
      <t>リヨウシャ</t>
    </rPh>
    <rPh sb="3" eb="4">
      <t>スウ</t>
    </rPh>
    <phoneticPr fontId="2"/>
  </si>
  <si>
    <t>の場合</t>
    <rPh sb="1" eb="3">
      <t>バアイ</t>
    </rPh>
    <phoneticPr fontId="2"/>
  </si>
  <si>
    <t>営業利益</t>
    <rPh sb="0" eb="2">
      <t>エイギョウ</t>
    </rPh>
    <rPh sb="2" eb="4">
      <t>リエキ</t>
    </rPh>
    <phoneticPr fontId="2"/>
  </si>
  <si>
    <t>である。</t>
    <phoneticPr fontId="2"/>
  </si>
  <si>
    <t>ずつ上げた場合</t>
    <rPh sb="2" eb="3">
      <t>ア</t>
    </rPh>
    <rPh sb="5" eb="7">
      <t>バアイ</t>
    </rPh>
    <phoneticPr fontId="2"/>
  </si>
  <si>
    <t>減少したとすると、</t>
    <rPh sb="0" eb="2">
      <t>ゲンショウ</t>
    </rPh>
    <phoneticPr fontId="2"/>
  </si>
  <si>
    <t>になる。</t>
    <phoneticPr fontId="2"/>
  </si>
  <si>
    <t>の利用者数は</t>
    <rPh sb="1" eb="4">
      <t>リヨウシャ</t>
    </rPh>
    <rPh sb="4" eb="5">
      <t>スウ</t>
    </rPh>
    <phoneticPr fontId="2"/>
  </si>
  <si>
    <t>で</t>
    <phoneticPr fontId="2"/>
  </si>
  <si>
    <t>の増減率である。</t>
    <rPh sb="1" eb="3">
      <t>ゾウゲン</t>
    </rPh>
    <rPh sb="3" eb="4">
      <t>リツ</t>
    </rPh>
    <phoneticPr fontId="2"/>
  </si>
  <si>
    <t>増減率</t>
    <rPh sb="0" eb="2">
      <t>ゾウゲン</t>
    </rPh>
    <rPh sb="2" eb="3">
      <t>リツ</t>
    </rPh>
    <phoneticPr fontId="2"/>
  </si>
  <si>
    <t>平均単価</t>
    <rPh sb="0" eb="2">
      <t>ヘイキン</t>
    </rPh>
    <rPh sb="2" eb="4">
      <t>タンカ</t>
    </rPh>
    <phoneticPr fontId="2"/>
  </si>
  <si>
    <t>=a/5</t>
    <phoneticPr fontId="2"/>
  </si>
  <si>
    <t>a</t>
    <phoneticPr fontId="2"/>
  </si>
  <si>
    <t>PLより</t>
    <phoneticPr fontId="2"/>
  </si>
  <si>
    <t>原価（変動費）</t>
    <rPh sb="0" eb="2">
      <t>ゲンカ</t>
    </rPh>
    <rPh sb="3" eb="5">
      <t>ヘンドウ</t>
    </rPh>
    <rPh sb="5" eb="6">
      <t>ヒ</t>
    </rPh>
    <phoneticPr fontId="2"/>
  </si>
  <si>
    <t>=1×(100%-粗利率)</t>
    <rPh sb="9" eb="12">
      <t>アラリリツ</t>
    </rPh>
    <phoneticPr fontId="2"/>
  </si>
  <si>
    <t>b</t>
    <phoneticPr fontId="2"/>
  </si>
  <si>
    <t>売上原価（変動費）</t>
    <rPh sb="0" eb="2">
      <t>ウリアゲ</t>
    </rPh>
    <rPh sb="2" eb="4">
      <t>ゲンカ</t>
    </rPh>
    <rPh sb="5" eb="7">
      <t>ヘンドウ</t>
    </rPh>
    <rPh sb="7" eb="8">
      <t>ヒ</t>
    </rPh>
    <phoneticPr fontId="2"/>
  </si>
  <si>
    <t>粗利</t>
    <rPh sb="0" eb="2">
      <t>アラリ</t>
    </rPh>
    <phoneticPr fontId="2"/>
  </si>
  <si>
    <t>=1-3</t>
    <phoneticPr fontId="2"/>
  </si>
  <si>
    <t>c</t>
    <phoneticPr fontId="2"/>
  </si>
  <si>
    <t>=a-b</t>
    <phoneticPr fontId="2"/>
  </si>
  <si>
    <t>=3/1</t>
    <phoneticPr fontId="2"/>
  </si>
  <si>
    <t>=c/a</t>
    <phoneticPr fontId="2"/>
  </si>
  <si>
    <t>販管費（固定費）</t>
    <rPh sb="0" eb="3">
      <t>ハンカンヒ</t>
    </rPh>
    <rPh sb="4" eb="7">
      <t>コテイヒ</t>
    </rPh>
    <phoneticPr fontId="2"/>
  </si>
  <si>
    <t>＝d</t>
    <phoneticPr fontId="2"/>
  </si>
  <si>
    <t>d</t>
    <phoneticPr fontId="2"/>
  </si>
  <si>
    <t>利用者数（数量）</t>
    <rPh sb="0" eb="2">
      <t>リヨウ</t>
    </rPh>
    <rPh sb="2" eb="3">
      <t>シャ</t>
    </rPh>
    <rPh sb="3" eb="4">
      <t>スウ</t>
    </rPh>
    <rPh sb="5" eb="7">
      <t>スウリョウ</t>
    </rPh>
    <phoneticPr fontId="2"/>
  </si>
  <si>
    <t>データ等により</t>
    <rPh sb="3" eb="4">
      <t>トウ</t>
    </rPh>
    <phoneticPr fontId="2"/>
  </si>
  <si>
    <t>e</t>
    <phoneticPr fontId="2"/>
  </si>
  <si>
    <t>=c-d</t>
    <phoneticPr fontId="2"/>
  </si>
  <si>
    <t>1’</t>
    <phoneticPr fontId="2"/>
  </si>
  <si>
    <t>=1×（100%+増減率）</t>
    <rPh sb="9" eb="11">
      <t>ゾウゲン</t>
    </rPh>
    <rPh sb="11" eb="12">
      <t>リツ</t>
    </rPh>
    <phoneticPr fontId="2"/>
  </si>
  <si>
    <t>=1'×5'</t>
    <phoneticPr fontId="2"/>
  </si>
  <si>
    <t>2’</t>
    <phoneticPr fontId="2"/>
  </si>
  <si>
    <t>=2×（100%+増減率）</t>
    <rPh sb="9" eb="11">
      <t>ゾウゲン</t>
    </rPh>
    <rPh sb="11" eb="12">
      <t>リツ</t>
    </rPh>
    <phoneticPr fontId="2"/>
  </si>
  <si>
    <t>=2'×5'</t>
    <phoneticPr fontId="2"/>
  </si>
  <si>
    <t>3’</t>
    <phoneticPr fontId="2"/>
  </si>
  <si>
    <t>4’</t>
    <phoneticPr fontId="2"/>
  </si>
  <si>
    <t>=4×（100%+増減率）</t>
    <rPh sb="9" eb="11">
      <t>ゾウゲン</t>
    </rPh>
    <rPh sb="11" eb="12">
      <t>リツ</t>
    </rPh>
    <phoneticPr fontId="2"/>
  </si>
  <si>
    <t>=4'</t>
    <phoneticPr fontId="2"/>
  </si>
  <si>
    <t>5’</t>
    <phoneticPr fontId="2"/>
  </si>
  <si>
    <t>=5×（100%+増減率）</t>
    <rPh sb="9" eb="11">
      <t>ゾウゲン</t>
    </rPh>
    <rPh sb="11" eb="12">
      <t>リツ</t>
    </rPh>
    <phoneticPr fontId="2"/>
  </si>
  <si>
    <t>1"</t>
    <phoneticPr fontId="2"/>
  </si>
  <si>
    <t>2"</t>
    <phoneticPr fontId="2"/>
  </si>
  <si>
    <t>=2"×5"</t>
    <phoneticPr fontId="2"/>
  </si>
  <si>
    <t>3"</t>
    <phoneticPr fontId="2"/>
  </si>
  <si>
    <t>=1"-2"</t>
    <phoneticPr fontId="2"/>
  </si>
  <si>
    <t>=3"/1"</t>
    <phoneticPr fontId="2"/>
  </si>
  <si>
    <t>4"</t>
    <phoneticPr fontId="2"/>
  </si>
  <si>
    <t>=4"</t>
    <phoneticPr fontId="2"/>
  </si>
  <si>
    <t>5"</t>
    <phoneticPr fontId="2"/>
  </si>
  <si>
    <t>（損益計算書）</t>
    <rPh sb="1" eb="3">
      <t>ソンエキ</t>
    </rPh>
    <rPh sb="3" eb="6">
      <t>ケイサンショ</t>
    </rPh>
    <phoneticPr fontId="2"/>
  </si>
  <si>
    <t>〇現状</t>
    <rPh sb="1" eb="3">
      <t>ゲンジョウ</t>
    </rPh>
    <phoneticPr fontId="2"/>
  </si>
  <si>
    <t>（変数）</t>
    <rPh sb="1" eb="3">
      <t>ヘンスウ</t>
    </rPh>
    <phoneticPr fontId="2"/>
  </si>
  <si>
    <t>決める</t>
    <phoneticPr fontId="2"/>
  </si>
  <si>
    <t>=e+d</t>
    <phoneticPr fontId="2"/>
  </si>
  <si>
    <t>=a/1"</t>
    <phoneticPr fontId="2"/>
  </si>
  <si>
    <t>6"</t>
    <phoneticPr fontId="2"/>
  </si>
  <si>
    <t>=c/6"</t>
    <phoneticPr fontId="2"/>
  </si>
  <si>
    <t>平均単価</t>
    <rPh sb="0" eb="2">
      <t>ヘイキン</t>
    </rPh>
    <rPh sb="2" eb="4">
      <t>ウリタンカ</t>
    </rPh>
    <phoneticPr fontId="2"/>
  </si>
  <si>
    <t>〇シミュレーション２　営業利益を確保するための利用者数（数量）はいくらか計算する。</t>
    <rPh sb="11" eb="13">
      <t>エイギョウ</t>
    </rPh>
    <rPh sb="13" eb="15">
      <t>リエキ</t>
    </rPh>
    <rPh sb="16" eb="18">
      <t>カクホ</t>
    </rPh>
    <rPh sb="23" eb="25">
      <t>リヨウ</t>
    </rPh>
    <rPh sb="25" eb="26">
      <t>シャ</t>
    </rPh>
    <rPh sb="26" eb="27">
      <t>スウ</t>
    </rPh>
    <rPh sb="28" eb="30">
      <t>スウリョウ</t>
    </rPh>
    <rPh sb="36" eb="38">
      <t>ケイサン</t>
    </rPh>
    <phoneticPr fontId="2"/>
  </si>
  <si>
    <t>〇シミュレーション２　営業利益を確保するための利用者数（数量）の計算</t>
    <rPh sb="11" eb="13">
      <t>エイギョウ</t>
    </rPh>
    <rPh sb="13" eb="15">
      <t>リエキ</t>
    </rPh>
    <rPh sb="16" eb="18">
      <t>カクホ</t>
    </rPh>
    <rPh sb="23" eb="25">
      <t>リヨウ</t>
    </rPh>
    <rPh sb="25" eb="26">
      <t>シャ</t>
    </rPh>
    <rPh sb="26" eb="27">
      <t>スウ</t>
    </rPh>
    <rPh sb="28" eb="30">
      <t>スウリョウ</t>
    </rPh>
    <rPh sb="32" eb="34">
      <t>ケイサン</t>
    </rPh>
    <phoneticPr fontId="2"/>
  </si>
  <si>
    <t>〇現状の認識（注意　利用者数を入力し、平均単価は計算している。）</t>
    <rPh sb="1" eb="3">
      <t>ゲンジョウ</t>
    </rPh>
    <rPh sb="4" eb="6">
      <t>ニンシキ</t>
    </rPh>
    <rPh sb="7" eb="9">
      <t>チュウイ</t>
    </rPh>
    <rPh sb="10" eb="13">
      <t>リヨウシャ</t>
    </rPh>
    <rPh sb="13" eb="14">
      <t>スウ</t>
    </rPh>
    <rPh sb="15" eb="17">
      <t>ニュウリョク</t>
    </rPh>
    <rPh sb="19" eb="21">
      <t>ヘイキン</t>
    </rPh>
    <rPh sb="21" eb="23">
      <t>タンカ</t>
    </rPh>
    <rPh sb="24" eb="26">
      <t>ケイサン</t>
    </rPh>
    <phoneticPr fontId="2"/>
  </si>
  <si>
    <t>〇シミュレーション１　単価、原価、販管費、利用者数（数量）を変動させた場合の営業利益の計算</t>
  </si>
  <si>
    <t>〇シミュレーション１　単価、原価、販管費、利用者数（数量）を変動させた場合の営業利益の計算</t>
    <rPh sb="11" eb="13">
      <t>タンカ</t>
    </rPh>
    <rPh sb="14" eb="16">
      <t>ゲンカ</t>
    </rPh>
    <rPh sb="17" eb="20">
      <t>ハンカンヒ</t>
    </rPh>
    <rPh sb="21" eb="24">
      <t>リヨウシャ</t>
    </rPh>
    <rPh sb="24" eb="25">
      <t>スウ</t>
    </rPh>
    <rPh sb="26" eb="28">
      <t>スウリョウ</t>
    </rPh>
    <rPh sb="30" eb="32">
      <t>ヘンドウ</t>
    </rPh>
    <rPh sb="35" eb="37">
      <t>バアイ</t>
    </rPh>
    <rPh sb="38" eb="40">
      <t>エイギョウ</t>
    </rPh>
    <rPh sb="40" eb="42">
      <t>リエキ</t>
    </rPh>
    <rPh sb="43" eb="45">
      <t>ケイサン</t>
    </rPh>
    <phoneticPr fontId="2"/>
  </si>
  <si>
    <t>注意点</t>
    <rPh sb="0" eb="3">
      <t>チュウイテン</t>
    </rPh>
    <phoneticPr fontId="2"/>
  </si>
  <si>
    <t>に金額、数字、％をいれると「シミュレーション数値」シートから白塗りの金額、数値が反映されます。</t>
    <rPh sb="1" eb="3">
      <t>キンガク</t>
    </rPh>
    <rPh sb="4" eb="6">
      <t>スウジ</t>
    </rPh>
    <rPh sb="22" eb="24">
      <t>スウチ</t>
    </rPh>
    <rPh sb="30" eb="32">
      <t>シロヌ</t>
    </rPh>
    <rPh sb="34" eb="36">
      <t>キンガク</t>
    </rPh>
    <rPh sb="37" eb="39">
      <t>スウチ</t>
    </rPh>
    <rPh sb="40" eb="42">
      <t>ハンエイ</t>
    </rPh>
    <phoneticPr fontId="2"/>
  </si>
  <si>
    <t>商品・サービス名</t>
    <rPh sb="0" eb="2">
      <t>ショウヒン</t>
    </rPh>
    <rPh sb="7" eb="8">
      <t>メイ</t>
    </rPh>
    <phoneticPr fontId="2"/>
  </si>
  <si>
    <t>単価</t>
    <rPh sb="0" eb="2">
      <t>タンカ</t>
    </rPh>
    <phoneticPr fontId="2"/>
  </si>
  <si>
    <t>原価</t>
    <rPh sb="0" eb="2">
      <t>ゲンカ</t>
    </rPh>
    <phoneticPr fontId="2"/>
  </si>
  <si>
    <t>数量</t>
    <rPh sb="0" eb="2">
      <t>スウリョウ</t>
    </rPh>
    <phoneticPr fontId="2"/>
  </si>
  <si>
    <t>現状粗利合計</t>
    <rPh sb="0" eb="2">
      <t>ゲンジョウ</t>
    </rPh>
    <rPh sb="2" eb="4">
      <t>アラリ</t>
    </rPh>
    <rPh sb="4" eb="6">
      <t>ゴウケイ</t>
    </rPh>
    <phoneticPr fontId="2"/>
  </si>
  <si>
    <t>〇増減シミュレーション</t>
    <rPh sb="1" eb="3">
      <t>ゾウゲン</t>
    </rPh>
    <phoneticPr fontId="2"/>
  </si>
  <si>
    <t>〇シミュレーション結果</t>
    <rPh sb="9" eb="11">
      <t>ケッカ</t>
    </rPh>
    <phoneticPr fontId="2"/>
  </si>
  <si>
    <t>単価増減率(%)</t>
    <rPh sb="0" eb="2">
      <t>タンカ</t>
    </rPh>
    <rPh sb="2" eb="4">
      <t>ゾウゲン</t>
    </rPh>
    <rPh sb="4" eb="5">
      <t>リツ</t>
    </rPh>
    <phoneticPr fontId="2"/>
  </si>
  <si>
    <t>原価増減率(%)</t>
    <rPh sb="0" eb="2">
      <t>ゲンカ</t>
    </rPh>
    <rPh sb="2" eb="4">
      <t>ゾウゲン</t>
    </rPh>
    <rPh sb="4" eb="5">
      <t>リツ</t>
    </rPh>
    <phoneticPr fontId="2"/>
  </si>
  <si>
    <t>数量増減率(%)</t>
    <rPh sb="0" eb="2">
      <t>スウリョウ</t>
    </rPh>
    <rPh sb="2" eb="4">
      <t>ゾウゲン</t>
    </rPh>
    <rPh sb="4" eb="5">
      <t>リツ</t>
    </rPh>
    <phoneticPr fontId="2"/>
  </si>
  <si>
    <t>合計</t>
    <rPh sb="0" eb="2">
      <t>ゴウケイ</t>
    </rPh>
    <phoneticPr fontId="2"/>
  </si>
  <si>
    <t>シミュレーション後粗利合計</t>
    <rPh sb="8" eb="9">
      <t>ゴ</t>
    </rPh>
    <rPh sb="9" eb="11">
      <t>アラリ</t>
    </rPh>
    <rPh sb="11" eb="13">
      <t>ゴウケイ</t>
    </rPh>
    <phoneticPr fontId="2"/>
  </si>
  <si>
    <t>粗利増減</t>
    <rPh sb="0" eb="2">
      <t>アラリ</t>
    </rPh>
    <rPh sb="2" eb="4">
      <t>ゾウゲン</t>
    </rPh>
    <phoneticPr fontId="2"/>
  </si>
  <si>
    <t>A</t>
    <phoneticPr fontId="2"/>
  </si>
  <si>
    <t>B</t>
    <phoneticPr fontId="2"/>
  </si>
  <si>
    <t>C</t>
    <phoneticPr fontId="2"/>
  </si>
  <si>
    <t>粗利率(%)</t>
    <rPh sb="0" eb="3">
      <t>アラリリツ</t>
    </rPh>
    <phoneticPr fontId="2"/>
  </si>
  <si>
    <t>No</t>
    <phoneticPr fontId="2"/>
  </si>
  <si>
    <t>□商品・サービス別　粗利シミュレーション資料</t>
    <rPh sb="1" eb="3">
      <t>ショウヒン</t>
    </rPh>
    <rPh sb="8" eb="9">
      <t>ベツ</t>
    </rPh>
    <rPh sb="10" eb="12">
      <t>アラリ</t>
    </rPh>
    <rPh sb="20" eb="22">
      <t>シリョウ</t>
    </rPh>
    <phoneticPr fontId="2"/>
  </si>
  <si>
    <t>D</t>
    <phoneticPr fontId="2"/>
  </si>
  <si>
    <t>のセルに数字を入力するとシミュレーションを行います。</t>
    <rPh sb="4" eb="6">
      <t>スウジ</t>
    </rPh>
    <rPh sb="7" eb="9">
      <t>ニュウリョク</t>
    </rPh>
    <rPh sb="21" eb="22">
      <t>オコナ</t>
    </rPh>
    <phoneticPr fontId="2"/>
  </si>
  <si>
    <t>シートは保護されており、保護を解除するには「校閲」-「シート保護の解除」で可能です。</t>
    <rPh sb="4" eb="6">
      <t>ホゴ</t>
    </rPh>
    <rPh sb="12" eb="14">
      <t>ホゴ</t>
    </rPh>
    <rPh sb="15" eb="17">
      <t>カイジョ</t>
    </rPh>
    <rPh sb="22" eb="24">
      <t>コウエツ</t>
    </rPh>
    <rPh sb="30" eb="32">
      <t>ホゴ</t>
    </rPh>
    <rPh sb="33" eb="35">
      <t>カイジョ</t>
    </rPh>
    <rPh sb="37" eb="39">
      <t>カノウ</t>
    </rPh>
    <phoneticPr fontId="2"/>
  </si>
  <si>
    <t>利用者の責任でご利用ください。</t>
    <rPh sb="0" eb="3">
      <t>リヨウシャ</t>
    </rPh>
    <rPh sb="4" eb="6">
      <t>セキニン</t>
    </rPh>
    <rPh sb="8" eb="10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</si>
</sst>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&quot;千円&quot;"/>
    <numFmt numFmtId="177" formatCode="#,##0&quot;円&quot;"/>
    <numFmt numFmtId="178" formatCode="#,##0&quot;人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0" fillId="0" borderId="0" xfId="1" applyNumberFormat="1" applyFont="1" applyFill="1" applyBorder="1">
      <alignment vertical="center"/>
    </xf>
    <xf numFmtId="177" fontId="0" fillId="0" borderId="0" xfId="1" applyNumberFormat="1" applyFont="1" applyBorder="1">
      <alignment vertical="center"/>
    </xf>
    <xf numFmtId="178" fontId="3" fillId="0" borderId="0" xfId="1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4" fillId="0" borderId="0" xfId="1" applyNumberFormat="1" applyFont="1" applyBorder="1">
      <alignment vertical="center"/>
    </xf>
    <xf numFmtId="0" fontId="0" fillId="0" borderId="5" xfId="0" quotePrefix="1" applyBorder="1">
      <alignment vertical="center"/>
    </xf>
    <xf numFmtId="0" fontId="0" fillId="0" borderId="6" xfId="0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quotePrefix="1" applyBorder="1">
      <alignment vertical="center"/>
    </xf>
    <xf numFmtId="178" fontId="3" fillId="0" borderId="8" xfId="1" applyNumberFormat="1" applyFont="1" applyFill="1" applyBorder="1">
      <alignment vertical="center"/>
    </xf>
    <xf numFmtId="0" fontId="0" fillId="0" borderId="0" xfId="0" applyAlignment="1">
      <alignment horizontal="centerContinuous" vertical="center"/>
    </xf>
    <xf numFmtId="9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177" fontId="0" fillId="0" borderId="8" xfId="1" applyNumberFormat="1" applyFont="1" applyBorder="1">
      <alignment vertical="center"/>
    </xf>
    <xf numFmtId="176" fontId="0" fillId="0" borderId="8" xfId="1" applyNumberFormat="1" applyFont="1" applyFill="1" applyBorder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178" fontId="3" fillId="2" borderId="11" xfId="1" applyNumberFormat="1" applyFont="1" applyFill="1" applyBorder="1">
      <alignment vertical="center"/>
    </xf>
    <xf numFmtId="9" fontId="0" fillId="2" borderId="11" xfId="0" applyNumberFormat="1" applyFill="1" applyBorder="1">
      <alignment vertical="center"/>
    </xf>
    <xf numFmtId="0" fontId="5" fillId="0" borderId="5" xfId="0" quotePrefix="1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6" fillId="0" borderId="10" xfId="0" quotePrefix="1" applyFont="1" applyBorder="1">
      <alignment vertical="center"/>
    </xf>
    <xf numFmtId="0" fontId="7" fillId="0" borderId="8" xfId="0" applyFont="1" applyBorder="1">
      <alignment vertical="center"/>
    </xf>
    <xf numFmtId="178" fontId="7" fillId="0" borderId="8" xfId="1" applyNumberFormat="1" applyFont="1" applyFill="1" applyBorder="1">
      <alignment vertical="center"/>
    </xf>
    <xf numFmtId="9" fontId="5" fillId="0" borderId="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0" fillId="2" borderId="0" xfId="0" applyFill="1">
      <alignment vertical="center"/>
    </xf>
    <xf numFmtId="177" fontId="0" fillId="2" borderId="11" xfId="1" applyNumberFormat="1" applyFont="1" applyFill="1" applyBorder="1">
      <alignment vertical="center"/>
    </xf>
    <xf numFmtId="177" fontId="0" fillId="0" borderId="9" xfId="1" applyNumberFormat="1" applyFont="1" applyBorder="1">
      <alignment vertical="center"/>
    </xf>
    <xf numFmtId="177" fontId="0" fillId="2" borderId="9" xfId="1" applyNumberFormat="1" applyFont="1" applyFill="1" applyBorder="1">
      <alignment vertical="center"/>
    </xf>
    <xf numFmtId="9" fontId="0" fillId="2" borderId="0" xfId="0" applyNumberFormat="1" applyFill="1" applyProtection="1">
      <alignment vertical="center"/>
      <protection locked="0"/>
    </xf>
    <xf numFmtId="177" fontId="0" fillId="2" borderId="8" xfId="1" applyNumberFormat="1" applyFont="1" applyFill="1" applyBorder="1" applyProtection="1">
      <alignment vertical="center"/>
      <protection locked="0"/>
    </xf>
    <xf numFmtId="9" fontId="0" fillId="2" borderId="8" xfId="0" applyNumberFormat="1" applyFill="1" applyBorder="1" applyProtection="1">
      <alignment vertical="center"/>
      <protection locked="0"/>
    </xf>
    <xf numFmtId="177" fontId="0" fillId="2" borderId="0" xfId="1" applyNumberFormat="1" applyFont="1" applyFill="1" applyBorder="1" applyProtection="1">
      <alignment vertical="center"/>
      <protection locked="0"/>
    </xf>
    <xf numFmtId="178" fontId="3" fillId="2" borderId="8" xfId="1" applyNumberFormat="1" applyFont="1" applyFill="1" applyBorder="1" applyProtection="1">
      <alignment vertical="center"/>
      <protection locked="0"/>
    </xf>
    <xf numFmtId="177" fontId="0" fillId="2" borderId="5" xfId="1" applyNumberFormat="1" applyFont="1" applyFill="1" applyBorder="1" applyProtection="1">
      <alignment vertical="center"/>
      <protection locked="0"/>
    </xf>
    <xf numFmtId="177" fontId="0" fillId="2" borderId="9" xfId="1" applyNumberFormat="1" applyFont="1" applyFill="1" applyBorder="1" applyProtection="1">
      <alignment vertical="center"/>
      <protection locked="0"/>
    </xf>
    <xf numFmtId="9" fontId="0" fillId="2" borderId="11" xfId="0" applyNumberFormat="1" applyFill="1" applyBorder="1" applyProtection="1">
      <alignment vertical="center"/>
      <protection locked="0"/>
    </xf>
    <xf numFmtId="178" fontId="3" fillId="2" borderId="11" xfId="1" applyNumberFormat="1" applyFont="1" applyFill="1" applyBorder="1" applyProtection="1">
      <alignment vertical="center"/>
      <protection locked="0"/>
    </xf>
    <xf numFmtId="177" fontId="0" fillId="2" borderId="11" xfId="1" applyNumberFormat="1" applyFont="1" applyFill="1" applyBorder="1" applyProtection="1">
      <alignment vertical="center"/>
      <protection locked="0"/>
    </xf>
    <xf numFmtId="0" fontId="0" fillId="2" borderId="11" xfId="0" applyFill="1" applyBorder="1">
      <alignment vertical="center"/>
    </xf>
    <xf numFmtId="0" fontId="0" fillId="0" borderId="1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38" fontId="0" fillId="0" borderId="11" xfId="1" applyFont="1" applyBorder="1">
      <alignment vertical="center"/>
    </xf>
    <xf numFmtId="9" fontId="0" fillId="0" borderId="11" xfId="2" applyFont="1" applyBorder="1">
      <alignment vertical="center"/>
    </xf>
    <xf numFmtId="38" fontId="0" fillId="0" borderId="13" xfId="1" applyFont="1" applyBorder="1">
      <alignment vertical="center"/>
    </xf>
    <xf numFmtId="0" fontId="5" fillId="0" borderId="0" xfId="0" applyFont="1">
      <alignment vertical="center"/>
    </xf>
    <xf numFmtId="38" fontId="5" fillId="0" borderId="12" xfId="1" applyFont="1" applyBorder="1">
      <alignment vertical="center"/>
    </xf>
    <xf numFmtId="38" fontId="5" fillId="0" borderId="14" xfId="1" applyFont="1" applyBorder="1">
      <alignment vertical="center"/>
    </xf>
    <xf numFmtId="9" fontId="0" fillId="0" borderId="11" xfId="2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3" xfId="1" applyFont="1" applyBorder="1">
      <alignment vertical="center"/>
    </xf>
    <xf numFmtId="0" fontId="0" fillId="2" borderId="11" xfId="0" applyFill="1" applyBorder="1" applyProtection="1">
      <alignment vertical="center"/>
      <protection locked="0"/>
    </xf>
    <xf numFmtId="38" fontId="0" fillId="2" borderId="11" xfId="1" applyFont="1" applyFill="1" applyBorder="1" applyProtection="1">
      <alignment vertical="center"/>
      <protection locked="0"/>
    </xf>
    <xf numFmtId="9" fontId="0" fillId="2" borderId="11" xfId="2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689F-9252-49A7-B23E-115E1E4BF891}">
  <dimension ref="B4:C7"/>
  <sheetViews>
    <sheetView workbookViewId="0">
      <selection activeCell="C10" sqref="C10"/>
    </sheetView>
  </sheetViews>
  <sheetFormatPr defaultRowHeight="18" x14ac:dyDescent="0.55000000000000004"/>
  <sheetData>
    <row r="4" spans="2:3" x14ac:dyDescent="0.55000000000000004">
      <c r="B4" s="54"/>
      <c r="C4" t="s">
        <v>94</v>
      </c>
    </row>
    <row r="6" spans="2:3" x14ac:dyDescent="0.55000000000000004">
      <c r="B6" t="s">
        <v>95</v>
      </c>
    </row>
    <row r="7" spans="2:3" x14ac:dyDescent="0.55000000000000004">
      <c r="B7" t="s">
        <v>96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0F63B-4914-410A-A1F7-3A20533BA6CD}">
  <sheetPr>
    <pageSetUpPr fitToPage="1"/>
  </sheetPr>
  <dimension ref="B3:K16"/>
  <sheetViews>
    <sheetView showGridLines="0" topLeftCell="A7" workbookViewId="0">
      <selection activeCell="G21" sqref="G21"/>
    </sheetView>
  </sheetViews>
  <sheetFormatPr defaultRowHeight="18" x14ac:dyDescent="0.55000000000000004"/>
  <cols>
    <col min="2" max="2" width="12.33203125" bestFit="1" customWidth="1"/>
    <col min="3" max="3" width="12.08203125" customWidth="1"/>
    <col min="4" max="4" width="18.1640625" bestFit="1" customWidth="1"/>
    <col min="5" max="5" width="14.6640625" customWidth="1"/>
    <col min="6" max="6" width="10.4140625" bestFit="1" customWidth="1"/>
    <col min="7" max="7" width="9.1640625" bestFit="1" customWidth="1"/>
    <col min="8" max="8" width="10.5" customWidth="1"/>
    <col min="9" max="9" width="8.5" bestFit="1" customWidth="1"/>
    <col min="11" max="11" width="11.08203125" bestFit="1" customWidth="1"/>
  </cols>
  <sheetData>
    <row r="3" spans="2:11" x14ac:dyDescent="0.55000000000000004">
      <c r="B3" s="4" t="s">
        <v>69</v>
      </c>
      <c r="C3" s="6"/>
      <c r="D3" s="6"/>
      <c r="E3" s="6"/>
      <c r="F3" s="6"/>
      <c r="G3" s="6"/>
      <c r="H3" s="6"/>
      <c r="I3" s="6"/>
      <c r="J3" s="6"/>
      <c r="K3" s="7"/>
    </row>
    <row r="4" spans="2:11" x14ac:dyDescent="0.55000000000000004">
      <c r="B4" s="8" t="s">
        <v>0</v>
      </c>
      <c r="C4" s="47">
        <v>10000000</v>
      </c>
      <c r="D4" t="s">
        <v>1</v>
      </c>
      <c r="E4" s="47">
        <v>7000000</v>
      </c>
      <c r="F4" t="s">
        <v>2</v>
      </c>
      <c r="G4" s="1">
        <f>'シミュレーション数値（シート保護）'!C6</f>
        <v>3000000</v>
      </c>
      <c r="H4" t="s">
        <v>3</v>
      </c>
      <c r="I4" s="23">
        <f>'シミュレーション数値（シート保護）'!C7</f>
        <v>0.3</v>
      </c>
      <c r="J4" t="s">
        <v>4</v>
      </c>
      <c r="K4" s="49">
        <v>3000000</v>
      </c>
    </row>
    <row r="5" spans="2:11" x14ac:dyDescent="0.55000000000000004">
      <c r="B5" s="15" t="s">
        <v>66</v>
      </c>
      <c r="C5" s="26">
        <f>'シミュレーション数値（シート保護）'!G4</f>
        <v>5000</v>
      </c>
      <c r="D5" s="18" t="s">
        <v>5</v>
      </c>
      <c r="E5" s="48">
        <v>2000</v>
      </c>
      <c r="F5" s="18" t="s">
        <v>6</v>
      </c>
      <c r="G5" s="18" t="s">
        <v>7</v>
      </c>
      <c r="H5" s="27">
        <f>'シミュレーション数値（シート保護）'!C9</f>
        <v>0</v>
      </c>
      <c r="I5" s="18" t="s">
        <v>8</v>
      </c>
      <c r="J5" s="18"/>
      <c r="K5" s="25"/>
    </row>
    <row r="7" spans="2:11" x14ac:dyDescent="0.55000000000000004">
      <c r="B7" s="4" t="s">
        <v>71</v>
      </c>
      <c r="C7" s="6"/>
      <c r="D7" s="6"/>
      <c r="E7" s="6"/>
      <c r="F7" s="6"/>
      <c r="G7" s="6"/>
      <c r="H7" s="6"/>
      <c r="I7" s="6"/>
      <c r="J7" s="6"/>
      <c r="K7" s="7"/>
    </row>
    <row r="8" spans="2:11" x14ac:dyDescent="0.55000000000000004">
      <c r="B8" s="8" t="s">
        <v>16</v>
      </c>
      <c r="C8" s="44">
        <v>0.1</v>
      </c>
      <c r="D8" t="s">
        <v>1</v>
      </c>
      <c r="E8" s="44">
        <v>0.03</v>
      </c>
      <c r="F8" t="s">
        <v>4</v>
      </c>
      <c r="G8" s="44">
        <v>0.03</v>
      </c>
      <c r="H8" t="s">
        <v>9</v>
      </c>
      <c r="K8" s="9"/>
    </row>
    <row r="9" spans="2:11" x14ac:dyDescent="0.55000000000000004">
      <c r="B9" s="15" t="s">
        <v>5</v>
      </c>
      <c r="C9" s="46">
        <v>0.1</v>
      </c>
      <c r="D9" s="18" t="s">
        <v>10</v>
      </c>
      <c r="E9" s="18"/>
      <c r="F9" s="18" t="s">
        <v>7</v>
      </c>
      <c r="G9" s="27">
        <f>'シミュレーション数値（シート保護）'!C19</f>
        <v>321000</v>
      </c>
      <c r="H9" s="18" t="s">
        <v>11</v>
      </c>
      <c r="I9" s="18"/>
      <c r="J9" s="18"/>
      <c r="K9" s="25"/>
    </row>
    <row r="11" spans="2:11" x14ac:dyDescent="0.55000000000000004">
      <c r="B11" s="4" t="s">
        <v>68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55000000000000004">
      <c r="B12" s="8" t="s">
        <v>66</v>
      </c>
      <c r="C12" s="44">
        <v>0.1</v>
      </c>
      <c r="D12" t="s">
        <v>1</v>
      </c>
      <c r="E12" s="44">
        <v>0.03</v>
      </c>
      <c r="F12" t="s">
        <v>4</v>
      </c>
      <c r="G12" s="44">
        <v>0.03</v>
      </c>
      <c r="H12" t="s">
        <v>9</v>
      </c>
      <c r="K12" s="9"/>
    </row>
    <row r="13" spans="2:11" x14ac:dyDescent="0.55000000000000004">
      <c r="B13" s="15" t="s">
        <v>7</v>
      </c>
      <c r="C13" s="45">
        <v>0</v>
      </c>
      <c r="D13" s="18" t="s">
        <v>12</v>
      </c>
      <c r="E13" s="21">
        <f>'シミュレーション数値（シート保護）'!G29</f>
        <v>1630.6068601583113</v>
      </c>
      <c r="F13" s="18" t="s">
        <v>13</v>
      </c>
      <c r="G13" s="17">
        <f>('シミュレーション数値（シート保護）'!H29-1)</f>
        <v>-0.18469656992084438</v>
      </c>
      <c r="H13" s="18" t="s">
        <v>14</v>
      </c>
      <c r="I13" s="18"/>
      <c r="J13" s="18"/>
      <c r="K13" s="25"/>
    </row>
    <row r="15" spans="2:11" x14ac:dyDescent="0.55000000000000004">
      <c r="B15" t="s">
        <v>72</v>
      </c>
    </row>
    <row r="16" spans="2:11" x14ac:dyDescent="0.55000000000000004">
      <c r="B16" s="40"/>
      <c r="C16" t="s">
        <v>73</v>
      </c>
    </row>
  </sheetData>
  <sheetProtection sheet="1" objects="1" scenarios="1"/>
  <phoneticPr fontId="2"/>
  <pageMargins left="0.7" right="0.7" top="0.75" bottom="0.75" header="0.3" footer="0.3"/>
  <pageSetup paperSize="9"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E6B9-45F9-44AB-9F4C-DEB3AFB3B1C9}">
  <dimension ref="A1:I29"/>
  <sheetViews>
    <sheetView showGridLines="0" view="pageBreakPreview" topLeftCell="A6" zoomScale="60" zoomScaleNormal="100" workbookViewId="0">
      <selection activeCell="I24" sqref="I24"/>
    </sheetView>
  </sheetViews>
  <sheetFormatPr defaultRowHeight="18" x14ac:dyDescent="0.55000000000000004"/>
  <cols>
    <col min="1" max="1" width="2.58203125" bestFit="1" customWidth="1"/>
    <col min="2" max="2" width="20.75" bestFit="1" customWidth="1"/>
    <col min="3" max="3" width="23.08203125" customWidth="1"/>
    <col min="5" max="5" width="2.5" bestFit="1" customWidth="1"/>
    <col min="6" max="6" width="18.5" bestFit="1" customWidth="1"/>
    <col min="7" max="7" width="11.1640625" bestFit="1" customWidth="1"/>
    <col min="8" max="8" width="8.75" bestFit="1" customWidth="1"/>
    <col min="9" max="9" width="22.25" bestFit="1" customWidth="1"/>
  </cols>
  <sheetData>
    <row r="1" spans="1:9" x14ac:dyDescent="0.55000000000000004">
      <c r="A1" t="s">
        <v>59</v>
      </c>
    </row>
    <row r="2" spans="1:9" x14ac:dyDescent="0.55000000000000004">
      <c r="A2" s="4"/>
      <c r="B2" s="5" t="s">
        <v>58</v>
      </c>
      <c r="C2" s="5"/>
      <c r="D2" s="7"/>
      <c r="E2" s="4"/>
      <c r="F2" s="5" t="s">
        <v>60</v>
      </c>
      <c r="G2" s="5"/>
      <c r="H2" s="5"/>
      <c r="I2" s="7"/>
    </row>
    <row r="3" spans="1:9" x14ac:dyDescent="0.55000000000000004">
      <c r="A3" s="8"/>
      <c r="B3" s="22"/>
      <c r="C3" s="22"/>
      <c r="D3" s="9"/>
      <c r="E3" s="8"/>
      <c r="F3" s="22"/>
      <c r="G3" s="22"/>
      <c r="H3" t="s">
        <v>15</v>
      </c>
      <c r="I3" s="9"/>
    </row>
    <row r="4" spans="1:9" x14ac:dyDescent="0.55000000000000004">
      <c r="A4" s="8" t="s">
        <v>18</v>
      </c>
      <c r="B4" t="s">
        <v>0</v>
      </c>
      <c r="C4" s="41">
        <f>'シミュレーション結果（シート保護）'!C4</f>
        <v>10000000</v>
      </c>
      <c r="D4" s="32" t="s">
        <v>19</v>
      </c>
      <c r="E4" s="8">
        <v>1</v>
      </c>
      <c r="F4" s="24" t="s">
        <v>16</v>
      </c>
      <c r="G4" s="10">
        <f>IFERROR(C4/G9,0)</f>
        <v>5000</v>
      </c>
      <c r="H4" s="23">
        <v>0</v>
      </c>
      <c r="I4" s="32" t="s">
        <v>17</v>
      </c>
    </row>
    <row r="5" spans="1:9" x14ac:dyDescent="0.55000000000000004">
      <c r="A5" s="8" t="s">
        <v>22</v>
      </c>
      <c r="B5" t="s">
        <v>23</v>
      </c>
      <c r="C5" s="41">
        <f>'シミュレーション結果（シート保護）'!E4</f>
        <v>7000000</v>
      </c>
      <c r="D5" s="32" t="s">
        <v>19</v>
      </c>
      <c r="E5" s="8">
        <v>2</v>
      </c>
      <c r="F5" t="s">
        <v>20</v>
      </c>
      <c r="G5" s="2">
        <f>IFERROR(G4*(1-G7),0)</f>
        <v>3500</v>
      </c>
      <c r="H5" s="23">
        <v>0</v>
      </c>
      <c r="I5" s="11" t="s">
        <v>21</v>
      </c>
    </row>
    <row r="6" spans="1:9" ht="18.5" thickBot="1" x14ac:dyDescent="0.6">
      <c r="A6" s="8" t="s">
        <v>26</v>
      </c>
      <c r="B6" s="12" t="s">
        <v>24</v>
      </c>
      <c r="C6" s="13">
        <f>C4-C5</f>
        <v>3000000</v>
      </c>
      <c r="D6" s="11" t="s">
        <v>27</v>
      </c>
      <c r="E6" s="8">
        <v>3</v>
      </c>
      <c r="F6" s="12" t="s">
        <v>24</v>
      </c>
      <c r="G6" s="13">
        <f>IFERROR(G4-G5,"")</f>
        <v>1500</v>
      </c>
      <c r="I6" s="11" t="s">
        <v>25</v>
      </c>
    </row>
    <row r="7" spans="1:9" ht="18.5" thickTop="1" x14ac:dyDescent="0.55000000000000004">
      <c r="A7" s="8"/>
      <c r="B7" t="s">
        <v>3</v>
      </c>
      <c r="C7" s="23">
        <f>IFERROR(C6/C4,0)</f>
        <v>0.3</v>
      </c>
      <c r="D7" s="11" t="s">
        <v>29</v>
      </c>
      <c r="E7" s="8"/>
      <c r="F7" t="s">
        <v>3</v>
      </c>
      <c r="G7" s="23">
        <f>IFERROR(C7,)</f>
        <v>0.3</v>
      </c>
      <c r="I7" s="11" t="s">
        <v>28</v>
      </c>
    </row>
    <row r="8" spans="1:9" x14ac:dyDescent="0.55000000000000004">
      <c r="A8" s="8" t="s">
        <v>32</v>
      </c>
      <c r="B8" t="str">
        <f>F8</f>
        <v>販管費（固定費）</v>
      </c>
      <c r="C8" s="41">
        <f>'シミュレーション結果（シート保護）'!K4</f>
        <v>3000000</v>
      </c>
      <c r="D8" s="32" t="s">
        <v>19</v>
      </c>
      <c r="E8" s="8">
        <v>4</v>
      </c>
      <c r="F8" t="s">
        <v>30</v>
      </c>
      <c r="G8" s="2">
        <f>IFERROR(C8,"")</f>
        <v>3000000</v>
      </c>
      <c r="H8" s="23">
        <v>0</v>
      </c>
      <c r="I8" s="11" t="s">
        <v>31</v>
      </c>
    </row>
    <row r="9" spans="1:9" x14ac:dyDescent="0.55000000000000004">
      <c r="A9" s="15" t="s">
        <v>35</v>
      </c>
      <c r="B9" s="19" t="s">
        <v>7</v>
      </c>
      <c r="C9" s="42">
        <f>C6-C8</f>
        <v>0</v>
      </c>
      <c r="D9" s="35" t="s">
        <v>36</v>
      </c>
      <c r="E9" s="15">
        <v>5</v>
      </c>
      <c r="F9" s="16" t="s">
        <v>33</v>
      </c>
      <c r="G9" s="30">
        <f>'シミュレーション結果（シート保護）'!E5</f>
        <v>2000</v>
      </c>
      <c r="H9" s="17">
        <v>0</v>
      </c>
      <c r="I9" s="34" t="s">
        <v>34</v>
      </c>
    </row>
    <row r="11" spans="1:9" x14ac:dyDescent="0.55000000000000004">
      <c r="A11" t="s">
        <v>70</v>
      </c>
    </row>
    <row r="12" spans="1:9" x14ac:dyDescent="0.55000000000000004">
      <c r="A12" s="4"/>
      <c r="B12" s="5" t="s">
        <v>58</v>
      </c>
      <c r="C12" s="5"/>
      <c r="D12" s="7"/>
      <c r="E12" s="4"/>
      <c r="F12" s="5" t="s">
        <v>60</v>
      </c>
      <c r="G12" s="5"/>
      <c r="H12" s="5"/>
      <c r="I12" s="7"/>
    </row>
    <row r="13" spans="1:9" x14ac:dyDescent="0.55000000000000004">
      <c r="A13" s="8"/>
      <c r="B13" s="22"/>
      <c r="C13" s="22"/>
      <c r="D13" s="9"/>
      <c r="E13" s="8"/>
      <c r="F13" s="22"/>
      <c r="G13" s="22"/>
      <c r="H13" t="s">
        <v>15</v>
      </c>
      <c r="I13" s="9"/>
    </row>
    <row r="14" spans="1:9" x14ac:dyDescent="0.55000000000000004">
      <c r="A14" s="8" t="s">
        <v>18</v>
      </c>
      <c r="B14" t="s">
        <v>0</v>
      </c>
      <c r="C14" s="2">
        <f>G14*G19</f>
        <v>9900000</v>
      </c>
      <c r="D14" s="11" t="s">
        <v>39</v>
      </c>
      <c r="E14" s="8" t="s">
        <v>37</v>
      </c>
      <c r="F14" s="24" t="s">
        <v>16</v>
      </c>
      <c r="G14" s="10">
        <f>$G$4*(1+H14)</f>
        <v>5500</v>
      </c>
      <c r="H14" s="31">
        <f>'シミュレーション結果（シート保護）'!C8</f>
        <v>0.1</v>
      </c>
      <c r="I14" s="32" t="s">
        <v>38</v>
      </c>
    </row>
    <row r="15" spans="1:9" x14ac:dyDescent="0.55000000000000004">
      <c r="A15" s="8" t="s">
        <v>22</v>
      </c>
      <c r="B15" t="s">
        <v>23</v>
      </c>
      <c r="C15" s="2">
        <f>G15*G19</f>
        <v>6489000</v>
      </c>
      <c r="D15" s="11" t="s">
        <v>42</v>
      </c>
      <c r="E15" s="8" t="s">
        <v>40</v>
      </c>
      <c r="F15" t="s">
        <v>20</v>
      </c>
      <c r="G15" s="2">
        <f>$G$5*(1+H15)</f>
        <v>3605</v>
      </c>
      <c r="H15" s="31">
        <f>'シミュレーション結果（シート保護）'!E8</f>
        <v>0.03</v>
      </c>
      <c r="I15" s="32" t="s">
        <v>41</v>
      </c>
    </row>
    <row r="16" spans="1:9" ht="18.5" thickBot="1" x14ac:dyDescent="0.6">
      <c r="A16" s="8" t="s">
        <v>26</v>
      </c>
      <c r="B16" s="12" t="s">
        <v>24</v>
      </c>
      <c r="C16" s="13">
        <f>C14-C15</f>
        <v>3411000</v>
      </c>
      <c r="D16" s="11" t="s">
        <v>27</v>
      </c>
      <c r="E16" s="8" t="s">
        <v>43</v>
      </c>
      <c r="F16" s="12" t="s">
        <v>24</v>
      </c>
      <c r="G16" s="13">
        <f>G14-G15</f>
        <v>1895</v>
      </c>
      <c r="I16" s="9"/>
    </row>
    <row r="17" spans="1:9" ht="18.5" thickTop="1" x14ac:dyDescent="0.55000000000000004">
      <c r="A17" s="8"/>
      <c r="B17" t="s">
        <v>3</v>
      </c>
      <c r="C17" s="23">
        <f>IFERROR(C16/C14,0)</f>
        <v>0.34454545454545454</v>
      </c>
      <c r="D17" s="11" t="s">
        <v>29</v>
      </c>
      <c r="E17" s="8"/>
      <c r="F17" t="s">
        <v>3</v>
      </c>
      <c r="G17" s="23">
        <f>G16/G14</f>
        <v>0.34454545454545454</v>
      </c>
      <c r="I17" s="9"/>
    </row>
    <row r="18" spans="1:9" x14ac:dyDescent="0.55000000000000004">
      <c r="A18" s="8" t="s">
        <v>32</v>
      </c>
      <c r="B18" t="str">
        <f>F18</f>
        <v>販管費（固定費）</v>
      </c>
      <c r="C18" s="2">
        <f>G18</f>
        <v>3090000</v>
      </c>
      <c r="D18" s="11" t="s">
        <v>46</v>
      </c>
      <c r="E18" s="8" t="s">
        <v>44</v>
      </c>
      <c r="F18" t="s">
        <v>30</v>
      </c>
      <c r="G18" s="2">
        <f>$G$8*(1+H18)</f>
        <v>3090000</v>
      </c>
      <c r="H18" s="31">
        <f>'シミュレーション結果（シート保護）'!G8</f>
        <v>0.03</v>
      </c>
      <c r="I18" s="32" t="s">
        <v>45</v>
      </c>
    </row>
    <row r="19" spans="1:9" x14ac:dyDescent="0.55000000000000004">
      <c r="A19" s="15" t="s">
        <v>35</v>
      </c>
      <c r="B19" s="19" t="s">
        <v>7</v>
      </c>
      <c r="C19" s="42">
        <f>C16-C18</f>
        <v>321000</v>
      </c>
      <c r="D19" s="20" t="s">
        <v>36</v>
      </c>
      <c r="E19" s="15" t="s">
        <v>47</v>
      </c>
      <c r="F19" s="16" t="s">
        <v>33</v>
      </c>
      <c r="G19" s="21">
        <f>$G$9*(1+H19)</f>
        <v>1800</v>
      </c>
      <c r="H19" s="31">
        <f>-'シミュレーション結果（シート保護）'!C9</f>
        <v>-0.1</v>
      </c>
      <c r="I19" s="33" t="s">
        <v>48</v>
      </c>
    </row>
    <row r="20" spans="1:9" x14ac:dyDescent="0.55000000000000004">
      <c r="C20" s="14"/>
      <c r="D20" s="28"/>
      <c r="F20" s="29"/>
      <c r="G20" s="3"/>
      <c r="H20" s="23"/>
      <c r="I20" s="28"/>
    </row>
    <row r="21" spans="1:9" x14ac:dyDescent="0.55000000000000004">
      <c r="A21" t="s">
        <v>67</v>
      </c>
    </row>
    <row r="22" spans="1:9" x14ac:dyDescent="0.55000000000000004">
      <c r="A22" s="4"/>
      <c r="B22" s="5" t="s">
        <v>58</v>
      </c>
      <c r="C22" s="5"/>
      <c r="D22" s="7"/>
      <c r="E22" s="4"/>
      <c r="F22" s="5" t="s">
        <v>60</v>
      </c>
      <c r="G22" s="5"/>
      <c r="H22" s="5"/>
      <c r="I22" s="7"/>
    </row>
    <row r="23" spans="1:9" x14ac:dyDescent="0.55000000000000004">
      <c r="A23" s="8"/>
      <c r="B23" s="22"/>
      <c r="C23" s="22"/>
      <c r="D23" s="9"/>
      <c r="E23" s="8"/>
      <c r="F23" s="22"/>
      <c r="G23" s="22"/>
      <c r="H23" t="s">
        <v>15</v>
      </c>
      <c r="I23" s="9"/>
    </row>
    <row r="24" spans="1:9" x14ac:dyDescent="0.55000000000000004">
      <c r="A24" s="8" t="s">
        <v>18</v>
      </c>
      <c r="B24" t="s">
        <v>0</v>
      </c>
      <c r="C24" s="2">
        <f>IFERROR(C26/G27,0)</f>
        <v>8968337.7308707125</v>
      </c>
      <c r="D24" s="11" t="s">
        <v>65</v>
      </c>
      <c r="E24" s="8" t="s">
        <v>49</v>
      </c>
      <c r="F24" s="24" t="s">
        <v>16</v>
      </c>
      <c r="G24" s="10">
        <f>$G$4*(1+H24)</f>
        <v>5500</v>
      </c>
      <c r="H24" s="31">
        <f>'シミュレーション結果（シート保護）'!C12</f>
        <v>0.1</v>
      </c>
      <c r="I24" s="32" t="s">
        <v>38</v>
      </c>
    </row>
    <row r="25" spans="1:9" x14ac:dyDescent="0.55000000000000004">
      <c r="A25" s="8" t="s">
        <v>22</v>
      </c>
      <c r="B25" t="s">
        <v>23</v>
      </c>
      <c r="C25" s="2">
        <f>G25*G29</f>
        <v>5878337.7308707125</v>
      </c>
      <c r="D25" s="11" t="s">
        <v>51</v>
      </c>
      <c r="E25" s="8" t="s">
        <v>50</v>
      </c>
      <c r="F25" t="s">
        <v>20</v>
      </c>
      <c r="G25" s="2">
        <f>$G$5*(1+H25)</f>
        <v>3605</v>
      </c>
      <c r="H25" s="31">
        <f>'シミュレーション結果（シート保護）'!E12</f>
        <v>0.03</v>
      </c>
      <c r="I25" s="32" t="s">
        <v>41</v>
      </c>
    </row>
    <row r="26" spans="1:9" ht="18.5" thickBot="1" x14ac:dyDescent="0.6">
      <c r="A26" s="8" t="s">
        <v>26</v>
      </c>
      <c r="B26" s="12" t="s">
        <v>24</v>
      </c>
      <c r="C26" s="13">
        <f>C28+C29</f>
        <v>3090000</v>
      </c>
      <c r="D26" s="11" t="s">
        <v>62</v>
      </c>
      <c r="E26" s="8" t="s">
        <v>52</v>
      </c>
      <c r="F26" s="12" t="s">
        <v>24</v>
      </c>
      <c r="G26" s="13">
        <f>G24-G25</f>
        <v>1895</v>
      </c>
      <c r="I26" s="11" t="s">
        <v>53</v>
      </c>
    </row>
    <row r="27" spans="1:9" ht="18.5" thickTop="1" x14ac:dyDescent="0.55000000000000004">
      <c r="A27" s="8"/>
      <c r="B27" t="s">
        <v>3</v>
      </c>
      <c r="C27" s="23">
        <f>IFERROR(C26/C24,0)</f>
        <v>0.34454545454545454</v>
      </c>
      <c r="D27" s="11" t="str">
        <f>I27</f>
        <v>=3"/1"</v>
      </c>
      <c r="E27" s="39" t="s">
        <v>64</v>
      </c>
      <c r="F27" t="s">
        <v>3</v>
      </c>
      <c r="G27" s="23">
        <f>IFERROR(G26/G24,0)</f>
        <v>0.34454545454545454</v>
      </c>
      <c r="I27" s="11" t="s">
        <v>54</v>
      </c>
    </row>
    <row r="28" spans="1:9" x14ac:dyDescent="0.55000000000000004">
      <c r="A28" s="8" t="s">
        <v>32</v>
      </c>
      <c r="B28" t="str">
        <f>F28</f>
        <v>販管費（固定費）</v>
      </c>
      <c r="C28" s="2">
        <f>G28</f>
        <v>3090000</v>
      </c>
      <c r="D28" s="11" t="s">
        <v>56</v>
      </c>
      <c r="E28" s="8" t="s">
        <v>55</v>
      </c>
      <c r="F28" t="s">
        <v>30</v>
      </c>
      <c r="G28" s="2">
        <f>$G$8*(1+H28)</f>
        <v>3090000</v>
      </c>
      <c r="H28" s="31">
        <f>'シミュレーション結果（シート保護）'!G12</f>
        <v>0.03</v>
      </c>
      <c r="I28" s="32" t="s">
        <v>45</v>
      </c>
    </row>
    <row r="29" spans="1:9" x14ac:dyDescent="0.55000000000000004">
      <c r="A29" s="15" t="s">
        <v>35</v>
      </c>
      <c r="B29" s="19" t="s">
        <v>7</v>
      </c>
      <c r="C29" s="43">
        <f>'シミュレーション結果（シート保護）'!C13</f>
        <v>0</v>
      </c>
      <c r="D29" s="33" t="s">
        <v>61</v>
      </c>
      <c r="E29" s="15" t="s">
        <v>57</v>
      </c>
      <c r="F29" s="36" t="s">
        <v>33</v>
      </c>
      <c r="G29" s="37">
        <f>IFERROR(C24/G24,0)</f>
        <v>1630.6068601583113</v>
      </c>
      <c r="H29" s="38">
        <f>IFERROR(G29/G9,0)</f>
        <v>0.81530343007915562</v>
      </c>
      <c r="I29" s="33" t="s">
        <v>63</v>
      </c>
    </row>
  </sheetData>
  <sheetProtection sheet="1" objects="1" scenarios="1"/>
  <phoneticPr fontId="2"/>
  <pageMargins left="0.7" right="0.7" top="0.75" bottom="0.75" header="0.3" footer="0.3"/>
  <pageSetup paperSize="9" scale="76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4472-F36A-462B-AC64-FAB8D9D01816}">
  <dimension ref="A1"/>
  <sheetViews>
    <sheetView workbookViewId="0">
      <selection activeCell="E16" sqref="E16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5B9E-968F-4EE2-B99A-FF494DA1DC39}">
  <dimension ref="A1:I29"/>
  <sheetViews>
    <sheetView showGridLines="0" view="pageBreakPreview" topLeftCell="A9" zoomScale="60" zoomScaleNormal="100" workbookViewId="0">
      <selection activeCell="I29" sqref="I29"/>
    </sheetView>
  </sheetViews>
  <sheetFormatPr defaultRowHeight="18" x14ac:dyDescent="0.55000000000000004"/>
  <cols>
    <col min="1" max="1" width="2.58203125" bestFit="1" customWidth="1"/>
    <col min="2" max="2" width="20.75" bestFit="1" customWidth="1"/>
    <col min="3" max="3" width="23.08203125" customWidth="1"/>
    <col min="5" max="5" width="2.5" bestFit="1" customWidth="1"/>
    <col min="6" max="6" width="18.5" bestFit="1" customWidth="1"/>
    <col min="7" max="7" width="11.1640625" bestFit="1" customWidth="1"/>
    <col min="8" max="8" width="8.75" bestFit="1" customWidth="1"/>
    <col min="9" max="9" width="22.25" bestFit="1" customWidth="1"/>
  </cols>
  <sheetData>
    <row r="1" spans="1:9" x14ac:dyDescent="0.55000000000000004">
      <c r="A1" t="s">
        <v>59</v>
      </c>
    </row>
    <row r="2" spans="1:9" x14ac:dyDescent="0.55000000000000004">
      <c r="A2" s="4"/>
      <c r="B2" s="5" t="s">
        <v>58</v>
      </c>
      <c r="C2" s="5"/>
      <c r="D2" s="7"/>
      <c r="E2" s="4"/>
      <c r="F2" s="5" t="s">
        <v>60</v>
      </c>
      <c r="G2" s="5"/>
      <c r="H2" s="5"/>
      <c r="I2" s="7"/>
    </row>
    <row r="3" spans="1:9" x14ac:dyDescent="0.55000000000000004">
      <c r="A3" s="8"/>
      <c r="B3" s="22"/>
      <c r="C3" s="22"/>
      <c r="D3" s="9"/>
      <c r="E3" s="8"/>
      <c r="F3" s="22"/>
      <c r="G3" s="22"/>
      <c r="H3" t="s">
        <v>15</v>
      </c>
      <c r="I3" s="9"/>
    </row>
    <row r="4" spans="1:9" x14ac:dyDescent="0.55000000000000004">
      <c r="A4" s="8" t="s">
        <v>18</v>
      </c>
      <c r="B4" t="s">
        <v>0</v>
      </c>
      <c r="C4" s="53">
        <v>10000000</v>
      </c>
      <c r="D4" s="32" t="s">
        <v>19</v>
      </c>
      <c r="E4" s="8">
        <v>1</v>
      </c>
      <c r="F4" s="24" t="s">
        <v>16</v>
      </c>
      <c r="G4" s="10">
        <f>IFERROR(C4/G9,0)</f>
        <v>5000</v>
      </c>
      <c r="H4" s="23">
        <v>0</v>
      </c>
      <c r="I4" s="32" t="s">
        <v>17</v>
      </c>
    </row>
    <row r="5" spans="1:9" x14ac:dyDescent="0.55000000000000004">
      <c r="A5" s="8" t="s">
        <v>22</v>
      </c>
      <c r="B5" t="s">
        <v>23</v>
      </c>
      <c r="C5" s="53">
        <v>7000000</v>
      </c>
      <c r="D5" s="32" t="s">
        <v>19</v>
      </c>
      <c r="E5" s="8">
        <v>2</v>
      </c>
      <c r="F5" t="s">
        <v>20</v>
      </c>
      <c r="G5" s="2">
        <f>IFERROR(G4*(1-G7),0)</f>
        <v>3500</v>
      </c>
      <c r="H5" s="23">
        <v>0</v>
      </c>
      <c r="I5" s="11" t="s">
        <v>21</v>
      </c>
    </row>
    <row r="6" spans="1:9" ht="18.5" thickBot="1" x14ac:dyDescent="0.6">
      <c r="A6" s="8" t="s">
        <v>26</v>
      </c>
      <c r="B6" s="12" t="s">
        <v>24</v>
      </c>
      <c r="C6" s="13">
        <f>C4-C5</f>
        <v>3000000</v>
      </c>
      <c r="D6" s="11" t="s">
        <v>27</v>
      </c>
      <c r="E6" s="8">
        <v>3</v>
      </c>
      <c r="F6" s="12" t="s">
        <v>24</v>
      </c>
      <c r="G6" s="13">
        <f>IFERROR(G4-G5,"")</f>
        <v>1500</v>
      </c>
      <c r="I6" s="11" t="s">
        <v>25</v>
      </c>
    </row>
    <row r="7" spans="1:9" ht="18.5" thickTop="1" x14ac:dyDescent="0.55000000000000004">
      <c r="A7" s="8"/>
      <c r="B7" t="s">
        <v>3</v>
      </c>
      <c r="C7" s="23">
        <f>IFERROR(C6/C4,0)</f>
        <v>0.3</v>
      </c>
      <c r="D7" s="11" t="s">
        <v>29</v>
      </c>
      <c r="E7" s="8"/>
      <c r="F7" t="s">
        <v>3</v>
      </c>
      <c r="G7" s="23">
        <f>IFERROR(C7,)</f>
        <v>0.3</v>
      </c>
      <c r="I7" s="11" t="s">
        <v>28</v>
      </c>
    </row>
    <row r="8" spans="1:9" x14ac:dyDescent="0.55000000000000004">
      <c r="A8" s="8" t="s">
        <v>32</v>
      </c>
      <c r="B8" t="str">
        <f>F8</f>
        <v>販管費（固定費）</v>
      </c>
      <c r="C8" s="53">
        <v>3000000</v>
      </c>
      <c r="D8" s="32" t="s">
        <v>19</v>
      </c>
      <c r="E8" s="8">
        <v>4</v>
      </c>
      <c r="F8" t="s">
        <v>30</v>
      </c>
      <c r="G8" s="2">
        <f>IFERROR(C8,"")</f>
        <v>3000000</v>
      </c>
      <c r="H8" s="23">
        <v>0</v>
      </c>
      <c r="I8" s="11" t="s">
        <v>31</v>
      </c>
    </row>
    <row r="9" spans="1:9" x14ac:dyDescent="0.55000000000000004">
      <c r="A9" s="15" t="s">
        <v>35</v>
      </c>
      <c r="B9" s="19" t="s">
        <v>7</v>
      </c>
      <c r="C9" s="42">
        <f>C6-C8</f>
        <v>0</v>
      </c>
      <c r="D9" s="35" t="s">
        <v>36</v>
      </c>
      <c r="E9" s="15">
        <v>5</v>
      </c>
      <c r="F9" s="16" t="s">
        <v>33</v>
      </c>
      <c r="G9" s="52">
        <v>2000</v>
      </c>
      <c r="H9" s="17">
        <v>0</v>
      </c>
      <c r="I9" s="34" t="s">
        <v>34</v>
      </c>
    </row>
    <row r="11" spans="1:9" x14ac:dyDescent="0.55000000000000004">
      <c r="A11" t="s">
        <v>70</v>
      </c>
    </row>
    <row r="12" spans="1:9" x14ac:dyDescent="0.55000000000000004">
      <c r="A12" s="4"/>
      <c r="B12" s="5" t="s">
        <v>58</v>
      </c>
      <c r="C12" s="5"/>
      <c r="D12" s="7"/>
      <c r="E12" s="4"/>
      <c r="F12" s="5" t="s">
        <v>60</v>
      </c>
      <c r="G12" s="5"/>
      <c r="H12" s="5"/>
      <c r="I12" s="7"/>
    </row>
    <row r="13" spans="1:9" x14ac:dyDescent="0.55000000000000004">
      <c r="A13" s="8"/>
      <c r="B13" s="22"/>
      <c r="C13" s="22"/>
      <c r="D13" s="9"/>
      <c r="E13" s="8"/>
      <c r="F13" s="22"/>
      <c r="G13" s="22"/>
      <c r="H13" t="s">
        <v>15</v>
      </c>
      <c r="I13" s="9"/>
    </row>
    <row r="14" spans="1:9" x14ac:dyDescent="0.55000000000000004">
      <c r="A14" s="8" t="s">
        <v>18</v>
      </c>
      <c r="B14" t="s">
        <v>0</v>
      </c>
      <c r="C14" s="2">
        <f>G14*G19</f>
        <v>9900000</v>
      </c>
      <c r="D14" s="11" t="s">
        <v>39</v>
      </c>
      <c r="E14" s="8" t="s">
        <v>37</v>
      </c>
      <c r="F14" s="24" t="s">
        <v>16</v>
      </c>
      <c r="G14" s="10">
        <f>$G$4*(1+H14)</f>
        <v>5500</v>
      </c>
      <c r="H14" s="51">
        <v>0.1</v>
      </c>
      <c r="I14" s="32" t="s">
        <v>38</v>
      </c>
    </row>
    <row r="15" spans="1:9" x14ac:dyDescent="0.55000000000000004">
      <c r="A15" s="8" t="s">
        <v>22</v>
      </c>
      <c r="B15" t="s">
        <v>23</v>
      </c>
      <c r="C15" s="2">
        <f>G15*G19</f>
        <v>6489000</v>
      </c>
      <c r="D15" s="11" t="s">
        <v>42</v>
      </c>
      <c r="E15" s="8" t="s">
        <v>40</v>
      </c>
      <c r="F15" t="s">
        <v>20</v>
      </c>
      <c r="G15" s="2">
        <f>$G$5*(1+H15)</f>
        <v>3605</v>
      </c>
      <c r="H15" s="51">
        <v>0.03</v>
      </c>
      <c r="I15" s="32" t="s">
        <v>41</v>
      </c>
    </row>
    <row r="16" spans="1:9" ht="18.5" thickBot="1" x14ac:dyDescent="0.6">
      <c r="A16" s="8" t="s">
        <v>26</v>
      </c>
      <c r="B16" s="12" t="s">
        <v>24</v>
      </c>
      <c r="C16" s="13">
        <f>C14-C15</f>
        <v>3411000</v>
      </c>
      <c r="D16" s="11" t="s">
        <v>27</v>
      </c>
      <c r="E16" s="8" t="s">
        <v>43</v>
      </c>
      <c r="F16" s="12" t="s">
        <v>24</v>
      </c>
      <c r="G16" s="13">
        <f>G14-G15</f>
        <v>1895</v>
      </c>
      <c r="I16" s="9"/>
    </row>
    <row r="17" spans="1:9" ht="18.5" thickTop="1" x14ac:dyDescent="0.55000000000000004">
      <c r="A17" s="8"/>
      <c r="B17" t="s">
        <v>3</v>
      </c>
      <c r="C17" s="23">
        <f>IFERROR(C16/C14,0)</f>
        <v>0.34454545454545454</v>
      </c>
      <c r="D17" s="11" t="s">
        <v>29</v>
      </c>
      <c r="E17" s="8"/>
      <c r="F17" t="s">
        <v>3</v>
      </c>
      <c r="G17" s="23">
        <f>G16/G14</f>
        <v>0.34454545454545454</v>
      </c>
      <c r="I17" s="9"/>
    </row>
    <row r="18" spans="1:9" x14ac:dyDescent="0.55000000000000004">
      <c r="A18" s="8" t="s">
        <v>32</v>
      </c>
      <c r="B18" t="str">
        <f>F18</f>
        <v>販管費（固定費）</v>
      </c>
      <c r="C18" s="2">
        <f>G18</f>
        <v>3090000</v>
      </c>
      <c r="D18" s="11" t="s">
        <v>46</v>
      </c>
      <c r="E18" s="8" t="s">
        <v>44</v>
      </c>
      <c r="F18" t="s">
        <v>30</v>
      </c>
      <c r="G18" s="2">
        <f>$G$8*(1+H18)</f>
        <v>3090000</v>
      </c>
      <c r="H18" s="51">
        <v>0.03</v>
      </c>
      <c r="I18" s="32" t="s">
        <v>45</v>
      </c>
    </row>
    <row r="19" spans="1:9" x14ac:dyDescent="0.55000000000000004">
      <c r="A19" s="15" t="s">
        <v>35</v>
      </c>
      <c r="B19" s="19" t="s">
        <v>7</v>
      </c>
      <c r="C19" s="42">
        <f>C16-C18</f>
        <v>321000</v>
      </c>
      <c r="D19" s="20" t="s">
        <v>36</v>
      </c>
      <c r="E19" s="15" t="s">
        <v>47</v>
      </c>
      <c r="F19" s="16" t="s">
        <v>33</v>
      </c>
      <c r="G19" s="21">
        <f>$G$9*(1+H19)</f>
        <v>1800</v>
      </c>
      <c r="H19" s="51">
        <v>-0.1</v>
      </c>
      <c r="I19" s="33" t="s">
        <v>48</v>
      </c>
    </row>
    <row r="20" spans="1:9" x14ac:dyDescent="0.55000000000000004">
      <c r="C20" s="14"/>
      <c r="D20" s="28"/>
      <c r="F20" s="29"/>
      <c r="G20" s="3"/>
      <c r="H20" s="23"/>
      <c r="I20" s="28"/>
    </row>
    <row r="21" spans="1:9" x14ac:dyDescent="0.55000000000000004">
      <c r="A21" t="s">
        <v>67</v>
      </c>
    </row>
    <row r="22" spans="1:9" x14ac:dyDescent="0.55000000000000004">
      <c r="A22" s="4"/>
      <c r="B22" s="5" t="s">
        <v>58</v>
      </c>
      <c r="C22" s="5"/>
      <c r="D22" s="7"/>
      <c r="E22" s="4"/>
      <c r="F22" s="5" t="s">
        <v>60</v>
      </c>
      <c r="G22" s="5"/>
      <c r="H22" s="5"/>
      <c r="I22" s="7"/>
    </row>
    <row r="23" spans="1:9" x14ac:dyDescent="0.55000000000000004">
      <c r="A23" s="8"/>
      <c r="B23" s="22"/>
      <c r="C23" s="22"/>
      <c r="D23" s="9"/>
      <c r="E23" s="8"/>
      <c r="F23" s="22"/>
      <c r="G23" s="22"/>
      <c r="H23" t="s">
        <v>15</v>
      </c>
      <c r="I23" s="9"/>
    </row>
    <row r="24" spans="1:9" x14ac:dyDescent="0.55000000000000004">
      <c r="A24" s="8" t="s">
        <v>18</v>
      </c>
      <c r="B24" t="s">
        <v>0</v>
      </c>
      <c r="C24" s="2">
        <f>IFERROR(C26/G27,0)</f>
        <v>8968337.7308707125</v>
      </c>
      <c r="D24" s="11" t="s">
        <v>65</v>
      </c>
      <c r="E24" s="8" t="s">
        <v>49</v>
      </c>
      <c r="F24" s="24" t="s">
        <v>16</v>
      </c>
      <c r="G24" s="10">
        <f>$G$4*(1+H24)</f>
        <v>5500</v>
      </c>
      <c r="H24" s="51">
        <v>0.1</v>
      </c>
      <c r="I24" s="32" t="s">
        <v>38</v>
      </c>
    </row>
    <row r="25" spans="1:9" x14ac:dyDescent="0.55000000000000004">
      <c r="A25" s="8" t="s">
        <v>22</v>
      </c>
      <c r="B25" t="s">
        <v>23</v>
      </c>
      <c r="C25" s="2">
        <f>G25*G29</f>
        <v>5878337.7308707125</v>
      </c>
      <c r="D25" s="11" t="s">
        <v>51</v>
      </c>
      <c r="E25" s="8" t="s">
        <v>50</v>
      </c>
      <c r="F25" t="s">
        <v>20</v>
      </c>
      <c r="G25" s="2">
        <f>$G$5*(1+H25)</f>
        <v>3605</v>
      </c>
      <c r="H25" s="51">
        <v>0.03</v>
      </c>
      <c r="I25" s="32" t="s">
        <v>41</v>
      </c>
    </row>
    <row r="26" spans="1:9" ht="18.5" thickBot="1" x14ac:dyDescent="0.6">
      <c r="A26" s="8" t="s">
        <v>26</v>
      </c>
      <c r="B26" s="12" t="s">
        <v>24</v>
      </c>
      <c r="C26" s="13">
        <f>C28+C29</f>
        <v>3090000</v>
      </c>
      <c r="D26" s="11" t="s">
        <v>62</v>
      </c>
      <c r="E26" s="8" t="s">
        <v>52</v>
      </c>
      <c r="F26" s="12" t="s">
        <v>24</v>
      </c>
      <c r="G26" s="13">
        <f>G24-G25</f>
        <v>1895</v>
      </c>
      <c r="I26" s="11" t="s">
        <v>53</v>
      </c>
    </row>
    <row r="27" spans="1:9" ht="18.5" thickTop="1" x14ac:dyDescent="0.55000000000000004">
      <c r="A27" s="8"/>
      <c r="B27" t="s">
        <v>3</v>
      </c>
      <c r="C27" s="23">
        <f>IFERROR(C26/C24,0)</f>
        <v>0.34454545454545454</v>
      </c>
      <c r="D27" s="11" t="str">
        <f>I27</f>
        <v>=3"/1"</v>
      </c>
      <c r="E27" s="39" t="s">
        <v>64</v>
      </c>
      <c r="F27" t="s">
        <v>3</v>
      </c>
      <c r="G27" s="23">
        <f>IFERROR(G26/G24,0)</f>
        <v>0.34454545454545454</v>
      </c>
      <c r="I27" s="11" t="s">
        <v>54</v>
      </c>
    </row>
    <row r="28" spans="1:9" x14ac:dyDescent="0.55000000000000004">
      <c r="A28" s="8" t="s">
        <v>32</v>
      </c>
      <c r="B28" t="str">
        <f>F28</f>
        <v>販管費（固定費）</v>
      </c>
      <c r="C28" s="2">
        <f>G28</f>
        <v>3090000</v>
      </c>
      <c r="D28" s="11" t="s">
        <v>56</v>
      </c>
      <c r="E28" s="8" t="s">
        <v>55</v>
      </c>
      <c r="F28" t="s">
        <v>30</v>
      </c>
      <c r="G28" s="2">
        <f>$G$8*(1+H28)</f>
        <v>3090000</v>
      </c>
      <c r="H28" s="51">
        <v>0.03</v>
      </c>
      <c r="I28" s="32" t="s">
        <v>45</v>
      </c>
    </row>
    <row r="29" spans="1:9" x14ac:dyDescent="0.55000000000000004">
      <c r="A29" s="15" t="s">
        <v>35</v>
      </c>
      <c r="B29" s="19" t="s">
        <v>7</v>
      </c>
      <c r="C29" s="50">
        <v>0</v>
      </c>
      <c r="D29" s="33" t="s">
        <v>61</v>
      </c>
      <c r="E29" s="15" t="s">
        <v>57</v>
      </c>
      <c r="F29" s="36" t="s">
        <v>33</v>
      </c>
      <c r="G29" s="37">
        <f>IFERROR(C24/G24,0)</f>
        <v>1630.6068601583113</v>
      </c>
      <c r="H29" s="38">
        <f>IFERROR(G29/G9,0)</f>
        <v>0.81530343007915562</v>
      </c>
      <c r="I29" s="33" t="s">
        <v>63</v>
      </c>
    </row>
  </sheetData>
  <sheetProtection sheet="1" objects="1" scenarios="1"/>
  <phoneticPr fontId="2"/>
  <pageMargins left="0.7" right="0.7" top="0.75" bottom="0.75" header="0.3" footer="0.3"/>
  <pageSetup paperSize="9" scale="76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13A4-3449-4CD0-A8BE-0DD1AD82046E}">
  <dimension ref="A1"/>
  <sheetViews>
    <sheetView workbookViewId="0">
      <selection activeCell="G15" sqref="G15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5518-B462-4AFB-B012-1F1C10D228C1}">
  <dimension ref="A1:L28"/>
  <sheetViews>
    <sheetView tabSelected="1" zoomScale="50" zoomScaleNormal="50" workbookViewId="0">
      <selection activeCell="F19" sqref="F19"/>
    </sheetView>
  </sheetViews>
  <sheetFormatPr defaultRowHeight="18" x14ac:dyDescent="0.55000000000000004"/>
  <cols>
    <col min="1" max="1" width="26.08203125" bestFit="1" customWidth="1"/>
    <col min="2" max="12" width="17.9140625" customWidth="1"/>
  </cols>
  <sheetData>
    <row r="1" spans="1:12" x14ac:dyDescent="0.55000000000000004">
      <c r="A1" t="s">
        <v>92</v>
      </c>
    </row>
    <row r="2" spans="1:12" x14ac:dyDescent="0.55000000000000004">
      <c r="A2" s="55" t="s">
        <v>91</v>
      </c>
      <c r="B2" s="55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61" t="s">
        <v>84</v>
      </c>
    </row>
    <row r="3" spans="1:12" x14ac:dyDescent="0.55000000000000004">
      <c r="A3" s="55" t="s">
        <v>74</v>
      </c>
      <c r="B3" s="68" t="s">
        <v>87</v>
      </c>
      <c r="C3" s="68" t="s">
        <v>88</v>
      </c>
      <c r="D3" s="68" t="s">
        <v>89</v>
      </c>
      <c r="E3" s="68" t="s">
        <v>93</v>
      </c>
      <c r="F3" s="68"/>
      <c r="G3" s="68"/>
      <c r="H3" s="68"/>
      <c r="I3" s="68"/>
      <c r="J3" s="68"/>
      <c r="K3" s="68"/>
    </row>
    <row r="4" spans="1:12" s="56" customFormat="1" x14ac:dyDescent="0.55000000000000004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x14ac:dyDescent="0.55000000000000004">
      <c r="A5" t="s">
        <v>59</v>
      </c>
    </row>
    <row r="6" spans="1:12" x14ac:dyDescent="0.55000000000000004">
      <c r="A6" s="55" t="s">
        <v>75</v>
      </c>
      <c r="B6" s="69">
        <v>1000</v>
      </c>
      <c r="C6" s="69">
        <v>1500</v>
      </c>
      <c r="D6" s="69">
        <v>2000</v>
      </c>
      <c r="E6" s="69">
        <v>500</v>
      </c>
      <c r="F6" s="69"/>
      <c r="G6" s="69"/>
      <c r="H6" s="69"/>
      <c r="I6" s="69"/>
      <c r="J6" s="69"/>
      <c r="K6" s="69"/>
    </row>
    <row r="7" spans="1:12" x14ac:dyDescent="0.55000000000000004">
      <c r="A7" s="55" t="s">
        <v>76</v>
      </c>
      <c r="B7" s="69">
        <v>700</v>
      </c>
      <c r="C7" s="69">
        <v>1000</v>
      </c>
      <c r="D7" s="69">
        <v>1500</v>
      </c>
      <c r="E7" s="69">
        <v>300</v>
      </c>
      <c r="F7" s="69"/>
      <c r="G7" s="69"/>
      <c r="H7" s="69"/>
      <c r="I7" s="69"/>
      <c r="J7" s="69"/>
      <c r="K7" s="69"/>
    </row>
    <row r="8" spans="1:12" x14ac:dyDescent="0.55000000000000004">
      <c r="A8" s="55" t="s">
        <v>24</v>
      </c>
      <c r="B8" s="58">
        <f>B6-B7</f>
        <v>300</v>
      </c>
      <c r="C8" s="58">
        <f t="shared" ref="C8:K8" si="0">C6-C7</f>
        <v>500</v>
      </c>
      <c r="D8" s="58">
        <f t="shared" si="0"/>
        <v>500</v>
      </c>
      <c r="E8" s="58">
        <f t="shared" si="0"/>
        <v>200</v>
      </c>
      <c r="F8" s="58">
        <f t="shared" si="0"/>
        <v>0</v>
      </c>
      <c r="G8" s="58">
        <f t="shared" si="0"/>
        <v>0</v>
      </c>
      <c r="H8" s="58">
        <f t="shared" si="0"/>
        <v>0</v>
      </c>
      <c r="I8" s="58">
        <f t="shared" si="0"/>
        <v>0</v>
      </c>
      <c r="J8" s="58">
        <f t="shared" si="0"/>
        <v>0</v>
      </c>
      <c r="K8" s="58">
        <f t="shared" si="0"/>
        <v>0</v>
      </c>
    </row>
    <row r="9" spans="1:12" x14ac:dyDescent="0.55000000000000004">
      <c r="A9" s="55" t="s">
        <v>90</v>
      </c>
      <c r="B9" s="59">
        <f>IFERROR(B8/B6,"0")</f>
        <v>0.3</v>
      </c>
      <c r="C9" s="59">
        <f t="shared" ref="C9:K9" si="1">IFERROR(C8/C6,"0")</f>
        <v>0.33333333333333331</v>
      </c>
      <c r="D9" s="59">
        <f t="shared" si="1"/>
        <v>0.25</v>
      </c>
      <c r="E9" s="64">
        <f t="shared" si="1"/>
        <v>0.4</v>
      </c>
      <c r="F9" s="64" t="str">
        <f t="shared" si="1"/>
        <v>0</v>
      </c>
      <c r="G9" s="64" t="str">
        <f t="shared" si="1"/>
        <v>0</v>
      </c>
      <c r="H9" s="64" t="str">
        <f t="shared" si="1"/>
        <v>0</v>
      </c>
      <c r="I9" s="64" t="str">
        <f t="shared" si="1"/>
        <v>0</v>
      </c>
      <c r="J9" s="64" t="str">
        <f t="shared" si="1"/>
        <v>0</v>
      </c>
      <c r="K9" s="64" t="str">
        <f t="shared" si="1"/>
        <v>0</v>
      </c>
    </row>
    <row r="11" spans="1:12" ht="18.5" thickBot="1" x14ac:dyDescent="0.6">
      <c r="A11" s="55" t="s">
        <v>77</v>
      </c>
      <c r="B11" s="69">
        <v>3000</v>
      </c>
      <c r="C11" s="69">
        <v>2000</v>
      </c>
      <c r="D11" s="69">
        <v>500</v>
      </c>
      <c r="E11" s="69">
        <v>4250</v>
      </c>
      <c r="F11" s="69"/>
      <c r="G11" s="69"/>
      <c r="H11" s="69"/>
      <c r="I11" s="69"/>
      <c r="J11" s="69"/>
      <c r="K11" s="69"/>
    </row>
    <row r="12" spans="1:12" ht="18.5" thickBot="1" x14ac:dyDescent="0.6">
      <c r="A12" s="55" t="s">
        <v>78</v>
      </c>
      <c r="B12" s="58">
        <f>B8*B11</f>
        <v>900000</v>
      </c>
      <c r="C12" s="58">
        <f t="shared" ref="C12:K12" si="2">C8*C11</f>
        <v>1000000</v>
      </c>
      <c r="D12" s="58">
        <f t="shared" si="2"/>
        <v>250000</v>
      </c>
      <c r="E12" s="58">
        <f t="shared" si="2"/>
        <v>850000</v>
      </c>
      <c r="F12" s="58">
        <f t="shared" si="2"/>
        <v>0</v>
      </c>
      <c r="G12" s="58">
        <f t="shared" si="2"/>
        <v>0</v>
      </c>
      <c r="H12" s="58">
        <f t="shared" si="2"/>
        <v>0</v>
      </c>
      <c r="I12" s="58">
        <f t="shared" si="2"/>
        <v>0</v>
      </c>
      <c r="J12" s="58">
        <f t="shared" si="2"/>
        <v>0</v>
      </c>
      <c r="K12" s="60">
        <f t="shared" si="2"/>
        <v>0</v>
      </c>
      <c r="L12" s="62">
        <f>SUM(B12:K12)</f>
        <v>3000000</v>
      </c>
    </row>
    <row r="14" spans="1:12" x14ac:dyDescent="0.55000000000000004">
      <c r="A14" t="s">
        <v>79</v>
      </c>
    </row>
    <row r="15" spans="1:12" x14ac:dyDescent="0.55000000000000004">
      <c r="A15" s="55" t="s">
        <v>81</v>
      </c>
      <c r="B15" s="51">
        <v>0.1</v>
      </c>
      <c r="C15" s="51">
        <v>0.1</v>
      </c>
      <c r="D15" s="51">
        <v>0.1</v>
      </c>
      <c r="E15" s="51">
        <v>0.1</v>
      </c>
      <c r="F15" s="51"/>
      <c r="G15" s="51"/>
      <c r="H15" s="51"/>
      <c r="I15" s="51"/>
      <c r="J15" s="51"/>
      <c r="K15" s="51"/>
    </row>
    <row r="16" spans="1:12" x14ac:dyDescent="0.55000000000000004">
      <c r="A16" s="55" t="s">
        <v>82</v>
      </c>
      <c r="B16" s="51">
        <v>0.03</v>
      </c>
      <c r="C16" s="51">
        <v>0.03</v>
      </c>
      <c r="D16" s="51">
        <v>0.03</v>
      </c>
      <c r="E16" s="51">
        <v>0.03</v>
      </c>
      <c r="F16" s="51"/>
      <c r="G16" s="51"/>
      <c r="H16" s="51"/>
      <c r="I16" s="51"/>
      <c r="J16" s="51"/>
      <c r="K16" s="51"/>
    </row>
    <row r="17" spans="1:12" x14ac:dyDescent="0.55000000000000004">
      <c r="A17" s="55" t="s">
        <v>83</v>
      </c>
      <c r="B17" s="70">
        <v>-0.1</v>
      </c>
      <c r="C17" s="70">
        <v>-0.1</v>
      </c>
      <c r="D17" s="70">
        <v>-0.1</v>
      </c>
      <c r="E17" s="70">
        <v>-0.1</v>
      </c>
      <c r="F17" s="70"/>
      <c r="G17" s="70"/>
      <c r="H17" s="70"/>
      <c r="I17" s="70"/>
      <c r="J17" s="70"/>
      <c r="K17" s="70"/>
    </row>
    <row r="19" spans="1:12" x14ac:dyDescent="0.55000000000000004">
      <c r="A19" s="61" t="s">
        <v>80</v>
      </c>
    </row>
    <row r="20" spans="1:12" x14ac:dyDescent="0.55000000000000004">
      <c r="A20" s="55" t="s">
        <v>75</v>
      </c>
      <c r="B20" s="58">
        <f>B6*(B15+1)</f>
        <v>1100</v>
      </c>
      <c r="C20" s="58">
        <f>C6*(C15+1)</f>
        <v>1650.0000000000002</v>
      </c>
      <c r="D20" s="58">
        <f>D6*(D15+1)</f>
        <v>2200</v>
      </c>
      <c r="E20" s="58">
        <f>E6*(E15+1)</f>
        <v>550</v>
      </c>
      <c r="F20" s="58">
        <f>F6*(F15+1)</f>
        <v>0</v>
      </c>
      <c r="G20" s="58">
        <f>G6*(G15+1)</f>
        <v>0</v>
      </c>
      <c r="H20" s="58">
        <f>H6*(H15+1)</f>
        <v>0</v>
      </c>
      <c r="I20" s="58">
        <f>I6*(I15+1)</f>
        <v>0</v>
      </c>
      <c r="J20" s="58">
        <f>J6*(J15+1)</f>
        <v>0</v>
      </c>
      <c r="K20" s="58">
        <f>K6*(K15+1)</f>
        <v>0</v>
      </c>
    </row>
    <row r="21" spans="1:12" x14ac:dyDescent="0.55000000000000004">
      <c r="A21" s="55" t="s">
        <v>76</v>
      </c>
      <c r="B21" s="58">
        <f>B7*(B16+1)</f>
        <v>721</v>
      </c>
      <c r="C21" s="58">
        <f>C7*(C16+1)</f>
        <v>1030</v>
      </c>
      <c r="D21" s="58">
        <f>D7*(D16+1)</f>
        <v>1545</v>
      </c>
      <c r="E21" s="58">
        <f>E7*(E16+1)</f>
        <v>309</v>
      </c>
      <c r="F21" s="58">
        <f>F7*(F16+1)</f>
        <v>0</v>
      </c>
      <c r="G21" s="58">
        <f>G7*(G16+1)</f>
        <v>0</v>
      </c>
      <c r="H21" s="58">
        <f>H7*(H16+1)</f>
        <v>0</v>
      </c>
      <c r="I21" s="58">
        <f>I7*(I16+1)</f>
        <v>0</v>
      </c>
      <c r="J21" s="58">
        <f>J7*(J16+1)</f>
        <v>0</v>
      </c>
      <c r="K21" s="58">
        <f>K7*(K16+1)</f>
        <v>0</v>
      </c>
    </row>
    <row r="22" spans="1:12" x14ac:dyDescent="0.55000000000000004">
      <c r="A22" s="55" t="s">
        <v>24</v>
      </c>
      <c r="B22" s="58">
        <f>B20-B21</f>
        <v>379</v>
      </c>
      <c r="C22" s="58">
        <f t="shared" ref="C22:K22" si="3">C20-C21</f>
        <v>620.00000000000023</v>
      </c>
      <c r="D22" s="58">
        <f t="shared" si="3"/>
        <v>655</v>
      </c>
      <c r="E22" s="58">
        <f t="shared" si="3"/>
        <v>241</v>
      </c>
      <c r="F22" s="58">
        <f t="shared" si="3"/>
        <v>0</v>
      </c>
      <c r="G22" s="58">
        <f t="shared" si="3"/>
        <v>0</v>
      </c>
      <c r="H22" s="58">
        <f t="shared" si="3"/>
        <v>0</v>
      </c>
      <c r="I22" s="58">
        <f t="shared" si="3"/>
        <v>0</v>
      </c>
      <c r="J22" s="58">
        <f t="shared" si="3"/>
        <v>0</v>
      </c>
      <c r="K22" s="58">
        <f t="shared" si="3"/>
        <v>0</v>
      </c>
    </row>
    <row r="23" spans="1:12" x14ac:dyDescent="0.55000000000000004">
      <c r="A23" s="55" t="s">
        <v>90</v>
      </c>
      <c r="B23" s="59">
        <f>IFERROR(B22/B20,"0")</f>
        <v>0.34454545454545454</v>
      </c>
      <c r="C23" s="59">
        <f t="shared" ref="C23:K23" si="4">IFERROR(C22/C20,"0")</f>
        <v>0.37575757575757585</v>
      </c>
      <c r="D23" s="59">
        <f t="shared" si="4"/>
        <v>0.29772727272727273</v>
      </c>
      <c r="E23" s="64">
        <f t="shared" si="4"/>
        <v>0.43818181818181817</v>
      </c>
      <c r="F23" s="64" t="str">
        <f t="shared" si="4"/>
        <v>0</v>
      </c>
      <c r="G23" s="64" t="str">
        <f t="shared" si="4"/>
        <v>0</v>
      </c>
      <c r="H23" s="64" t="str">
        <f t="shared" si="4"/>
        <v>0</v>
      </c>
      <c r="I23" s="64" t="str">
        <f t="shared" si="4"/>
        <v>0</v>
      </c>
      <c r="J23" s="64" t="str">
        <f t="shared" si="4"/>
        <v>0</v>
      </c>
      <c r="K23" s="64" t="str">
        <f t="shared" si="4"/>
        <v>0</v>
      </c>
    </row>
    <row r="25" spans="1:12" x14ac:dyDescent="0.55000000000000004">
      <c r="A25" s="55" t="s">
        <v>77</v>
      </c>
      <c r="B25" s="58">
        <f>B11*(B17+1)</f>
        <v>2700</v>
      </c>
      <c r="C25" s="58">
        <f>C11*(C17+1)</f>
        <v>1800</v>
      </c>
      <c r="D25" s="58">
        <f>D11*(D17+1)</f>
        <v>450</v>
      </c>
      <c r="E25" s="58">
        <f>E11*(E17+1)</f>
        <v>3825</v>
      </c>
      <c r="F25" s="58">
        <f>F11*(F17+1)</f>
        <v>0</v>
      </c>
      <c r="G25" s="58">
        <f>G11*(G17+1)</f>
        <v>0</v>
      </c>
      <c r="H25" s="58">
        <f>H11*(H17+1)</f>
        <v>0</v>
      </c>
      <c r="I25" s="58">
        <f>I11*(I17+1)</f>
        <v>0</v>
      </c>
      <c r="J25" s="58">
        <f>J11*(J17+1)</f>
        <v>0</v>
      </c>
      <c r="K25" s="58">
        <f>K11*(K17+1)</f>
        <v>0</v>
      </c>
    </row>
    <row r="26" spans="1:12" ht="18.5" thickBot="1" x14ac:dyDescent="0.6"/>
    <row r="27" spans="1:12" ht="18.5" thickBot="1" x14ac:dyDescent="0.6">
      <c r="A27" s="65" t="s">
        <v>85</v>
      </c>
      <c r="B27" s="66">
        <f>B22*B25</f>
        <v>1023300</v>
      </c>
      <c r="C27" s="66">
        <f t="shared" ref="C27:K27" si="5">C22*C25</f>
        <v>1116000.0000000005</v>
      </c>
      <c r="D27" s="66">
        <f t="shared" si="5"/>
        <v>294750</v>
      </c>
      <c r="E27" s="66">
        <f t="shared" si="5"/>
        <v>921825</v>
      </c>
      <c r="F27" s="66">
        <f t="shared" si="5"/>
        <v>0</v>
      </c>
      <c r="G27" s="66">
        <f t="shared" si="5"/>
        <v>0</v>
      </c>
      <c r="H27" s="66">
        <f t="shared" si="5"/>
        <v>0</v>
      </c>
      <c r="I27" s="66">
        <f t="shared" si="5"/>
        <v>0</v>
      </c>
      <c r="J27" s="66">
        <f t="shared" si="5"/>
        <v>0</v>
      </c>
      <c r="K27" s="67">
        <f t="shared" si="5"/>
        <v>0</v>
      </c>
      <c r="L27" s="62">
        <f>SUM(B27:K27)</f>
        <v>3355875.0000000005</v>
      </c>
    </row>
    <row r="28" spans="1:12" ht="18.5" thickBot="1" x14ac:dyDescent="0.6">
      <c r="A28" s="65" t="s">
        <v>86</v>
      </c>
      <c r="B28" s="66">
        <f>B27-B12</f>
        <v>123300</v>
      </c>
      <c r="C28" s="66">
        <f>C27-C12</f>
        <v>116000.00000000047</v>
      </c>
      <c r="D28" s="66">
        <f>D27-D12</f>
        <v>44750</v>
      </c>
      <c r="E28" s="66">
        <f>E27-E12</f>
        <v>71825</v>
      </c>
      <c r="F28" s="66">
        <f>F27-F12</f>
        <v>0</v>
      </c>
      <c r="G28" s="66">
        <f>G27-G12</f>
        <v>0</v>
      </c>
      <c r="H28" s="66">
        <f>H27-H12</f>
        <v>0</v>
      </c>
      <c r="I28" s="66">
        <f>I27-I12</f>
        <v>0</v>
      </c>
      <c r="J28" s="66">
        <f>J27-J12</f>
        <v>0</v>
      </c>
      <c r="K28" s="67">
        <f>K27-K12</f>
        <v>0</v>
      </c>
      <c r="L28" s="63">
        <f>SUM(B28:K28)</f>
        <v>355875.00000000047</v>
      </c>
    </row>
  </sheetData>
  <sheetProtection sheet="1" objects="1" scenarios="1"/>
  <phoneticPr fontId="2"/>
  <conditionalFormatting sqref="B28:L28">
    <cfRule type="iconSet" priority="1">
      <iconSet iconSet="3Arrows">
        <cfvo type="percent" val="0"/>
        <cfvo type="num" val="0"/>
        <cfvo type="num" val="0" gte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値上げシミュレーション資料の使い方</vt:lpstr>
      <vt:lpstr>シミュレーション結果（シート保護）</vt:lpstr>
      <vt:lpstr>シミュレーション数値（シート保護）</vt:lpstr>
      <vt:lpstr>直接入力用→</vt:lpstr>
      <vt:lpstr>シミュレーション数値（直接入力用）（シート保護）</vt:lpstr>
      <vt:lpstr>→商品・サービス別シミュレーション資料</vt:lpstr>
      <vt:lpstr>商品・サービス別シミュレーション（シート保護）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 泉田公認会計士</dc:creator>
  <cp:lastModifiedBy>事務所 泉田公認会計士</cp:lastModifiedBy>
  <cp:lastPrinted>2024-06-18T02:14:00Z</cp:lastPrinted>
  <dcterms:created xsi:type="dcterms:W3CDTF">2024-06-10T06:20:53Z</dcterms:created>
  <dcterms:modified xsi:type="dcterms:W3CDTF">2024-06-27T01:16:49Z</dcterms:modified>
</cp:coreProperties>
</file>